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ndi\AppData\Local\Box\Box Edit\Documents\fRY7hrGecUmikvR6Pqt0OQ==\"/>
    </mc:Choice>
  </mc:AlternateContent>
  <bookViews>
    <workbookView xWindow="0" yWindow="0" windowWidth="28800" windowHeight="12330" firstSheet="15" activeTab="23"/>
  </bookViews>
  <sheets>
    <sheet name="2000" sheetId="2" r:id="rId1"/>
    <sheet name="2001" sheetId="3" r:id="rId2"/>
    <sheet name="2002" sheetId="4" r:id="rId3"/>
    <sheet name="2003" sheetId="5" r:id="rId4"/>
    <sheet name="2004" sheetId="6" r:id="rId5"/>
    <sheet name="2005" sheetId="7" r:id="rId6"/>
    <sheet name="2006" sheetId="8" r:id="rId7"/>
    <sheet name="2007" sheetId="9" r:id="rId8"/>
    <sheet name="2008" sheetId="10" r:id="rId9"/>
    <sheet name="2009" sheetId="13" r:id="rId10"/>
    <sheet name="2010" sheetId="14" r:id="rId11"/>
    <sheet name="2011" sheetId="17" r:id="rId12"/>
    <sheet name="2012" sheetId="25" r:id="rId13"/>
    <sheet name="2013" sheetId="26" r:id="rId14"/>
    <sheet name="2014" sheetId="23" r:id="rId15"/>
    <sheet name="2015" sheetId="24" r:id="rId16"/>
    <sheet name="2016" sheetId="28" r:id="rId17"/>
    <sheet name="2017" sheetId="30" r:id="rId18"/>
    <sheet name="2018" sheetId="31" r:id="rId19"/>
    <sheet name="2019" sheetId="32" r:id="rId20"/>
    <sheet name="2020" sheetId="33" r:id="rId21"/>
    <sheet name="2021" sheetId="35" r:id="rId22"/>
    <sheet name="2022" sheetId="36" r:id="rId23"/>
    <sheet name="2023" sheetId="37" r:id="rId24"/>
  </sheets>
  <calcPr calcId="162913"/>
</workbook>
</file>

<file path=xl/calcChain.xml><?xml version="1.0" encoding="utf-8"?>
<calcChain xmlns="http://schemas.openxmlformats.org/spreadsheetml/2006/main">
  <c r="G247" i="37" l="1"/>
  <c r="G156" i="37"/>
  <c r="G36" i="37"/>
  <c r="G17" i="37"/>
  <c r="Q247" i="37" l="1"/>
  <c r="Q236" i="37"/>
  <c r="Q224" i="37"/>
  <c r="Q206" i="37"/>
  <c r="Q183" i="37"/>
  <c r="Q181" i="37"/>
  <c r="Q177" i="37"/>
  <c r="Q175" i="37"/>
  <c r="Q161" i="37"/>
  <c r="Q156" i="37"/>
  <c r="Q133" i="37"/>
  <c r="Q113" i="37"/>
  <c r="Q235" i="37"/>
  <c r="Q205" i="37"/>
  <c r="Q204" i="37"/>
  <c r="Q202" i="37"/>
  <c r="Q185" i="37"/>
  <c r="P204" i="37"/>
  <c r="P202" i="37"/>
  <c r="P183" i="37"/>
  <c r="P178" i="37"/>
  <c r="P156" i="37"/>
  <c r="P148" i="37"/>
  <c r="P127" i="37"/>
  <c r="P124" i="37"/>
  <c r="P73" i="37"/>
  <c r="P36" i="37"/>
  <c r="P251" i="37"/>
  <c r="P247" i="37"/>
  <c r="P181" i="37"/>
  <c r="P131" i="37"/>
  <c r="P126" i="37"/>
  <c r="P35" i="37"/>
  <c r="P248" i="37"/>
  <c r="P240" i="37"/>
  <c r="P236" i="37"/>
  <c r="P210" i="37"/>
  <c r="P206" i="37"/>
  <c r="P177" i="37"/>
  <c r="P175" i="37"/>
  <c r="P163" i="37"/>
  <c r="P161" i="37"/>
  <c r="P159" i="37"/>
  <c r="P151" i="37"/>
  <c r="P133" i="37"/>
  <c r="P118" i="37"/>
  <c r="P233" i="37"/>
  <c r="O251" i="37"/>
  <c r="O242" i="37"/>
  <c r="O240" i="37"/>
  <c r="O238" i="37"/>
  <c r="O236" i="37"/>
  <c r="O234" i="37"/>
  <c r="O233" i="37"/>
  <c r="O224" i="37"/>
  <c r="O210" i="37"/>
  <c r="O209" i="37"/>
  <c r="O206" i="37"/>
  <c r="O204" i="37"/>
  <c r="O202" i="37"/>
  <c r="O201" i="37"/>
  <c r="O200" i="37"/>
  <c r="O196" i="37"/>
  <c r="O195" i="37"/>
  <c r="O191" i="37"/>
  <c r="O183" i="37"/>
  <c r="O182" i="37"/>
  <c r="O181" i="37"/>
  <c r="O180" i="37"/>
  <c r="O178" i="37"/>
  <c r="O177" i="37"/>
  <c r="O163" i="37"/>
  <c r="O161" i="37"/>
  <c r="O159" i="37"/>
  <c r="O158" i="37"/>
  <c r="O156" i="37"/>
  <c r="O155" i="37"/>
  <c r="O151" i="37"/>
  <c r="O130" i="37"/>
  <c r="O129" i="37"/>
  <c r="O127" i="37"/>
  <c r="O126" i="37"/>
  <c r="O124" i="37"/>
  <c r="O121" i="37"/>
  <c r="O119" i="37"/>
  <c r="O118" i="37"/>
  <c r="O61" i="37"/>
  <c r="M17" i="37"/>
  <c r="C48" i="37"/>
  <c r="C60" i="37"/>
  <c r="C126" i="37"/>
  <c r="C156" i="37"/>
  <c r="C161" i="37"/>
  <c r="C163" i="37"/>
  <c r="C175" i="37"/>
  <c r="C177" i="37"/>
  <c r="C182" i="37"/>
  <c r="C183" i="37"/>
  <c r="C185" i="37"/>
  <c r="C196" i="37"/>
  <c r="C204" i="37"/>
  <c r="C206" i="37"/>
  <c r="C211" i="37"/>
  <c r="C233" i="37"/>
  <c r="C236" i="37"/>
  <c r="C247" i="37"/>
  <c r="C251" i="37"/>
  <c r="I236" i="37"/>
  <c r="I206" i="37"/>
  <c r="I201" i="37"/>
  <c r="I183" i="37"/>
  <c r="I181" i="37"/>
  <c r="I251" i="37"/>
  <c r="I240" i="37"/>
  <c r="I210" i="37"/>
  <c r="I204" i="37"/>
  <c r="I202" i="37"/>
  <c r="I185" i="37"/>
  <c r="I177" i="37"/>
  <c r="I175" i="37"/>
  <c r="I173" i="37"/>
  <c r="I163" i="37"/>
  <c r="I161" i="37"/>
  <c r="I159" i="37"/>
  <c r="I156" i="37"/>
  <c r="I126" i="37"/>
  <c r="I226" i="37"/>
  <c r="I200" i="37"/>
  <c r="I214" i="37"/>
  <c r="I247" i="37"/>
  <c r="I144" i="37"/>
  <c r="I152" i="37"/>
  <c r="I113" i="37"/>
  <c r="I112" i="37"/>
  <c r="I52" i="37"/>
  <c r="I209" i="37"/>
  <c r="I224" i="37"/>
  <c r="I155" i="37"/>
  <c r="I73" i="37"/>
  <c r="H251" i="37"/>
  <c r="H242" i="37"/>
  <c r="H196" i="37"/>
  <c r="H185" i="37"/>
  <c r="H183" i="37"/>
  <c r="H182" i="37"/>
  <c r="H181" i="37"/>
  <c r="H177" i="37"/>
  <c r="H163" i="37"/>
  <c r="H159" i="37"/>
  <c r="H151" i="37"/>
  <c r="H148" i="37"/>
  <c r="H144" i="37"/>
  <c r="H133" i="37"/>
  <c r="H129" i="37"/>
  <c r="H126" i="37"/>
  <c r="H119" i="37"/>
  <c r="H118" i="37"/>
  <c r="H224" i="37" l="1"/>
  <c r="H206" i="37"/>
  <c r="H204" i="37"/>
  <c r="H200" i="37"/>
  <c r="H208" i="37"/>
  <c r="H218" i="37"/>
  <c r="H236" i="37"/>
  <c r="H238" i="37"/>
  <c r="H193" i="37"/>
  <c r="H143" i="37"/>
  <c r="H161" i="37"/>
  <c r="H156" i="37"/>
  <c r="H197" i="37"/>
  <c r="H122" i="37"/>
  <c r="T260" i="37"/>
  <c r="T261" i="37"/>
  <c r="T262" i="37"/>
  <c r="H247" i="37"/>
  <c r="H52" i="37"/>
  <c r="G236" i="37" l="1"/>
  <c r="G206" i="37"/>
  <c r="G196" i="37"/>
  <c r="G182" i="37"/>
  <c r="G161" i="37"/>
  <c r="G159" i="37"/>
  <c r="G148" i="37"/>
  <c r="G143" i="37"/>
  <c r="G113" i="37"/>
  <c r="G183" i="37"/>
  <c r="G5" i="37"/>
  <c r="G251" i="37"/>
  <c r="G248" i="37"/>
  <c r="G238" i="37"/>
  <c r="G231" i="37"/>
  <c r="G230" i="37"/>
  <c r="G224" i="37"/>
  <c r="G211" i="37"/>
  <c r="G209" i="37"/>
  <c r="G204" i="37"/>
  <c r="G202" i="37"/>
  <c r="G185" i="37"/>
  <c r="G181" i="37"/>
  <c r="G178" i="37"/>
  <c r="G177" i="37"/>
  <c r="G175" i="37"/>
  <c r="G167" i="37"/>
  <c r="G163" i="37"/>
  <c r="G152" i="37"/>
  <c r="G133" i="37"/>
  <c r="G127" i="37"/>
  <c r="G126" i="37"/>
  <c r="G119" i="37"/>
  <c r="G73" i="37"/>
  <c r="G60" i="37"/>
  <c r="G51" i="37"/>
  <c r="G22" i="37"/>
  <c r="G121" i="37"/>
  <c r="G72" i="37"/>
  <c r="G35" i="37"/>
  <c r="F217" i="37"/>
  <c r="F156" i="37"/>
  <c r="F153" i="37"/>
  <c r="F152" i="37"/>
  <c r="F242" i="37"/>
  <c r="F236" i="37"/>
  <c r="F210" i="37"/>
  <c r="F202" i="37"/>
  <c r="F191" i="37"/>
  <c r="F183" i="37"/>
  <c r="F118" i="37"/>
  <c r="F22" i="37"/>
  <c r="F247" i="37"/>
  <c r="F238" i="37"/>
  <c r="F224" i="37"/>
  <c r="F206" i="37"/>
  <c r="F204" i="37"/>
  <c r="F185" i="37"/>
  <c r="F181" i="37"/>
  <c r="F177" i="37"/>
  <c r="F173" i="37"/>
  <c r="F163" i="37"/>
  <c r="F126" i="37"/>
  <c r="F251" i="37"/>
  <c r="F196" i="37"/>
  <c r="F178" i="37"/>
  <c r="F133" i="37"/>
  <c r="E251" i="37"/>
  <c r="E248" i="37"/>
  <c r="E247" i="37"/>
  <c r="E236" i="37"/>
  <c r="E226" i="37"/>
  <c r="E206" i="37"/>
  <c r="E204" i="37"/>
  <c r="E202" i="37"/>
  <c r="E200" i="37"/>
  <c r="E196" i="37"/>
  <c r="E195" i="37"/>
  <c r="E191" i="37"/>
  <c r="E183" i="37"/>
  <c r="E181" i="37"/>
  <c r="E177" i="37"/>
  <c r="E163" i="37"/>
  <c r="E161" i="37"/>
  <c r="E159" i="37"/>
  <c r="E156" i="37"/>
  <c r="E155" i="37"/>
  <c r="E133" i="37"/>
  <c r="E131" i="37"/>
  <c r="E113" i="37"/>
  <c r="E73" i="37"/>
  <c r="E210" i="37"/>
  <c r="E22" i="37"/>
  <c r="E209" i="37"/>
  <c r="F211" i="37"/>
  <c r="F208" i="37"/>
  <c r="F193" i="37"/>
  <c r="F159" i="37"/>
  <c r="F119" i="37"/>
  <c r="F124" i="37"/>
  <c r="F232" i="37" l="1"/>
  <c r="F218" i="37"/>
  <c r="F209" i="37"/>
  <c r="F182" i="37"/>
  <c r="F169" i="37"/>
  <c r="F167" i="37"/>
  <c r="F161" i="37"/>
  <c r="F158" i="37"/>
  <c r="F155" i="37"/>
  <c r="F151" i="37"/>
  <c r="F144" i="37"/>
  <c r="F130" i="37"/>
  <c r="F129" i="37"/>
  <c r="F127" i="37"/>
  <c r="F122" i="37"/>
  <c r="F61" i="37"/>
  <c r="E224" i="37"/>
  <c r="E250" i="37"/>
  <c r="E242" i="37"/>
  <c r="E238" i="37"/>
  <c r="E237" i="37"/>
  <c r="E182" i="37"/>
  <c r="E152" i="37"/>
  <c r="E48" i="37"/>
  <c r="D224" i="37"/>
  <c r="D204" i="37"/>
  <c r="D182" i="37"/>
  <c r="D163" i="37"/>
  <c r="D156" i="37"/>
  <c r="D153" i="37"/>
  <c r="D60" i="37"/>
  <c r="D236" i="37"/>
  <c r="D206" i="37"/>
  <c r="D202" i="37"/>
  <c r="D196" i="37"/>
  <c r="D183" i="37"/>
  <c r="D178" i="37"/>
  <c r="D177" i="37"/>
  <c r="D251" i="37"/>
  <c r="D247" i="37"/>
  <c r="D230" i="37"/>
  <c r="D155" i="37"/>
  <c r="D151" i="37"/>
  <c r="D159" i="37"/>
  <c r="T265" i="37" l="1"/>
  <c r="S264" i="37"/>
  <c r="R264" i="37"/>
  <c r="Q264" i="37"/>
  <c r="L264" i="37"/>
  <c r="J264" i="37"/>
  <c r="B264" i="37"/>
  <c r="S263" i="37"/>
  <c r="R263" i="37"/>
  <c r="Q263" i="37"/>
  <c r="L263" i="37"/>
  <c r="J263" i="37"/>
  <c r="B263" i="37"/>
  <c r="T259" i="37"/>
  <c r="T258" i="37"/>
  <c r="T257" i="37"/>
  <c r="T255" i="37"/>
  <c r="T253" i="37"/>
  <c r="T252" i="37"/>
  <c r="T251" i="37"/>
  <c r="T250" i="37"/>
  <c r="T249" i="37"/>
  <c r="T248" i="37"/>
  <c r="T247" i="37"/>
  <c r="T246" i="37"/>
  <c r="T245" i="37"/>
  <c r="T244" i="37"/>
  <c r="T243" i="37"/>
  <c r="T242" i="37"/>
  <c r="T241" i="37"/>
  <c r="T240" i="37"/>
  <c r="T238" i="37"/>
  <c r="T237" i="37"/>
  <c r="T236" i="37"/>
  <c r="T235" i="37"/>
  <c r="T234" i="37"/>
  <c r="T233" i="37"/>
  <c r="T232" i="37"/>
  <c r="T231" i="37"/>
  <c r="T230" i="37"/>
  <c r="T229" i="37"/>
  <c r="T227" i="37"/>
  <c r="T226" i="37"/>
  <c r="T225" i="37"/>
  <c r="T224" i="37"/>
  <c r="T222" i="37"/>
  <c r="T220" i="37"/>
  <c r="T218" i="37"/>
  <c r="T217" i="37"/>
  <c r="T216" i="37"/>
  <c r="T215" i="37"/>
  <c r="T214" i="37"/>
  <c r="T212" i="37"/>
  <c r="T211" i="37"/>
  <c r="T210" i="37"/>
  <c r="T209" i="37"/>
  <c r="T208" i="37"/>
  <c r="T207" i="37"/>
  <c r="T206" i="37"/>
  <c r="T205" i="37"/>
  <c r="T204" i="37"/>
  <c r="T203" i="37"/>
  <c r="T202" i="37"/>
  <c r="T201" i="37"/>
  <c r="T200" i="37"/>
  <c r="T198" i="37"/>
  <c r="T197" i="37"/>
  <c r="T196" i="37"/>
  <c r="T195" i="37"/>
  <c r="T193" i="37"/>
  <c r="T192" i="37"/>
  <c r="T191" i="37"/>
  <c r="T189" i="37"/>
  <c r="T187" i="37"/>
  <c r="T186" i="37"/>
  <c r="T185" i="37"/>
  <c r="T184" i="37"/>
  <c r="T183" i="37"/>
  <c r="T182" i="37"/>
  <c r="T181" i="37"/>
  <c r="T180" i="37"/>
  <c r="T178" i="37"/>
  <c r="T177" i="37"/>
  <c r="T175" i="37"/>
  <c r="T174" i="37"/>
  <c r="T173" i="37"/>
  <c r="T172" i="37"/>
  <c r="T171" i="37"/>
  <c r="T169" i="37"/>
  <c r="T167" i="37"/>
  <c r="T165" i="37"/>
  <c r="T164" i="37"/>
  <c r="T163" i="37"/>
  <c r="T161" i="37"/>
  <c r="T160" i="37"/>
  <c r="T159" i="37"/>
  <c r="T158" i="37"/>
  <c r="T156" i="37"/>
  <c r="T155" i="37"/>
  <c r="T154" i="37"/>
  <c r="T153" i="37"/>
  <c r="T152" i="37"/>
  <c r="C264" i="37"/>
  <c r="T150" i="37"/>
  <c r="T148" i="37"/>
  <c r="T147" i="37"/>
  <c r="T146" i="37"/>
  <c r="T145" i="37"/>
  <c r="T144" i="37"/>
  <c r="T143" i="37"/>
  <c r="T141" i="37"/>
  <c r="T139" i="37"/>
  <c r="T138" i="37"/>
  <c r="T137" i="37"/>
  <c r="T136" i="37"/>
  <c r="T135" i="37"/>
  <c r="T134" i="37"/>
  <c r="T133" i="37"/>
  <c r="T132" i="37"/>
  <c r="T131" i="37"/>
  <c r="T130" i="37"/>
  <c r="T129" i="37"/>
  <c r="T127" i="37"/>
  <c r="T126" i="37"/>
  <c r="T125" i="37"/>
  <c r="T124" i="37"/>
  <c r="T123" i="37"/>
  <c r="T122" i="37"/>
  <c r="T121" i="37"/>
  <c r="T120" i="37"/>
  <c r="T119" i="37"/>
  <c r="T118" i="37"/>
  <c r="T117" i="37"/>
  <c r="T115" i="37"/>
  <c r="N263" i="37"/>
  <c r="T112" i="37"/>
  <c r="T111" i="37"/>
  <c r="T110" i="37"/>
  <c r="T108" i="37"/>
  <c r="T107" i="37"/>
  <c r="T105" i="37"/>
  <c r="T103" i="37"/>
  <c r="T102" i="37"/>
  <c r="T101" i="37"/>
  <c r="T100" i="37"/>
  <c r="T99" i="37"/>
  <c r="T98" i="37"/>
  <c r="T97" i="37"/>
  <c r="T96" i="37"/>
  <c r="T95" i="37"/>
  <c r="T93" i="37"/>
  <c r="T92" i="37"/>
  <c r="T91" i="37"/>
  <c r="T89" i="37"/>
  <c r="T88" i="37"/>
  <c r="T87" i="37"/>
  <c r="T86" i="37"/>
  <c r="T85" i="37"/>
  <c r="T84" i="37"/>
  <c r="T83" i="37"/>
  <c r="T81" i="37"/>
  <c r="T80" i="37"/>
  <c r="T79" i="37"/>
  <c r="T78" i="37"/>
  <c r="T77" i="37"/>
  <c r="T76" i="37"/>
  <c r="T75" i="37"/>
  <c r="T74" i="37"/>
  <c r="T73" i="37"/>
  <c r="T72" i="37"/>
  <c r="T71" i="37"/>
  <c r="T70" i="37"/>
  <c r="T69" i="37"/>
  <c r="T67" i="37"/>
  <c r="T66" i="37"/>
  <c r="T65" i="37"/>
  <c r="T63" i="37"/>
  <c r="T62" i="37"/>
  <c r="T61" i="37"/>
  <c r="T60" i="37"/>
  <c r="P263" i="37"/>
  <c r="T59" i="37"/>
  <c r="T58" i="37"/>
  <c r="T56" i="37"/>
  <c r="T55" i="37"/>
  <c r="T54" i="37"/>
  <c r="T53" i="37"/>
  <c r="T52" i="37"/>
  <c r="T51" i="37"/>
  <c r="T50" i="37"/>
  <c r="T49" i="37"/>
  <c r="O263" i="37"/>
  <c r="D263" i="37"/>
  <c r="T47" i="37"/>
  <c r="T46" i="37"/>
  <c r="T45" i="37"/>
  <c r="T44" i="37"/>
  <c r="T43" i="37"/>
  <c r="K263" i="37"/>
  <c r="I264" i="37"/>
  <c r="T42" i="37"/>
  <c r="T40" i="37"/>
  <c r="T39" i="37"/>
  <c r="T38" i="37"/>
  <c r="T37" i="37"/>
  <c r="T36" i="37"/>
  <c r="T35" i="37"/>
  <c r="T34" i="37"/>
  <c r="T33" i="37"/>
  <c r="T32" i="37"/>
  <c r="T31" i="37"/>
  <c r="T30" i="37"/>
  <c r="T29" i="37"/>
  <c r="T28" i="37"/>
  <c r="T27" i="37"/>
  <c r="T26" i="37"/>
  <c r="T25" i="37"/>
  <c r="T24" i="37"/>
  <c r="T23" i="37"/>
  <c r="G264" i="37"/>
  <c r="F264" i="37"/>
  <c r="T22" i="37"/>
  <c r="T21" i="37"/>
  <c r="T20" i="37"/>
  <c r="T19" i="37"/>
  <c r="T18" i="37"/>
  <c r="M263" i="37"/>
  <c r="T17" i="37"/>
  <c r="T15" i="37"/>
  <c r="T14" i="37"/>
  <c r="T12" i="37"/>
  <c r="T11" i="37"/>
  <c r="T10" i="37"/>
  <c r="T9" i="37"/>
  <c r="T8" i="37"/>
  <c r="T6" i="37"/>
  <c r="T5" i="37"/>
  <c r="G263" i="37"/>
  <c r="T4" i="37"/>
  <c r="C263" i="37" l="1"/>
  <c r="E263" i="37"/>
  <c r="F263" i="37"/>
  <c r="K264" i="37"/>
  <c r="H264" i="37"/>
  <c r="T151" i="37"/>
  <c r="H263" i="37"/>
  <c r="M264" i="37"/>
  <c r="I263" i="37"/>
  <c r="N264" i="37"/>
  <c r="O264" i="37"/>
  <c r="P264" i="37"/>
  <c r="T113" i="37"/>
  <c r="T264" i="37" s="1"/>
  <c r="B276" i="37" s="1"/>
  <c r="D264" i="37"/>
  <c r="E264" i="37"/>
  <c r="T48" i="37"/>
  <c r="P247" i="36"/>
  <c r="P206" i="36"/>
  <c r="P204" i="36"/>
  <c r="P183" i="36"/>
  <c r="P177" i="36"/>
  <c r="P159" i="36"/>
  <c r="P158" i="36"/>
  <c r="P133" i="36"/>
  <c r="P60" i="36"/>
  <c r="P5" i="36"/>
  <c r="N236" i="36"/>
  <c r="N232" i="36"/>
  <c r="N211" i="36"/>
  <c r="N206" i="36"/>
  <c r="N204" i="36"/>
  <c r="N185" i="36"/>
  <c r="N183" i="36"/>
  <c r="N182" i="36"/>
  <c r="N178" i="36"/>
  <c r="N177" i="36"/>
  <c r="N161" i="36"/>
  <c r="N126" i="36"/>
  <c r="N121" i="36"/>
  <c r="N118" i="36"/>
  <c r="N113" i="36"/>
  <c r="N60" i="36"/>
  <c r="K251" i="36"/>
  <c r="K206" i="36"/>
  <c r="K204" i="36"/>
  <c r="K185" i="36"/>
  <c r="K182" i="36"/>
  <c r="K181" i="36"/>
  <c r="K177" i="36"/>
  <c r="K161" i="36"/>
  <c r="K159" i="36"/>
  <c r="K156" i="36"/>
  <c r="K151" i="36"/>
  <c r="K92" i="36"/>
  <c r="K60" i="36"/>
  <c r="K58" i="36"/>
  <c r="K42" i="36"/>
  <c r="I163" i="36"/>
  <c r="I144" i="36"/>
  <c r="I113" i="36"/>
  <c r="I130" i="36"/>
  <c r="I136" i="36"/>
  <c r="I196" i="36"/>
  <c r="I185" i="36"/>
  <c r="I181" i="36"/>
  <c r="I183" i="36"/>
  <c r="I191" i="36"/>
  <c r="I236" i="36"/>
  <c r="I245" i="36"/>
  <c r="I214" i="36"/>
  <c r="I206" i="36"/>
  <c r="I204" i="36"/>
  <c r="I202" i="36"/>
  <c r="I178" i="36"/>
  <c r="I177" i="36"/>
  <c r="I175" i="36"/>
  <c r="I161" i="36"/>
  <c r="I133" i="36"/>
  <c r="I119" i="36"/>
  <c r="I42" i="36"/>
  <c r="H251" i="36"/>
  <c r="H242" i="36"/>
  <c r="H236" i="36"/>
  <c r="H232" i="36"/>
  <c r="H230" i="36"/>
  <c r="H206" i="36"/>
  <c r="H204" i="36"/>
  <c r="H185" i="36"/>
  <c r="H182" i="36"/>
  <c r="H181" i="36"/>
  <c r="H163" i="36"/>
  <c r="H159" i="36"/>
  <c r="H151" i="36"/>
  <c r="H146" i="36"/>
  <c r="H124" i="36"/>
  <c r="H113" i="36"/>
  <c r="H183" i="36"/>
  <c r="H224" i="36"/>
  <c r="H208" i="36"/>
  <c r="H211" i="36"/>
  <c r="H202" i="36"/>
  <c r="H201" i="36"/>
  <c r="H130" i="36"/>
  <c r="H126" i="36"/>
  <c r="H156" i="36"/>
  <c r="H178" i="36"/>
  <c r="G126" i="36"/>
  <c r="G156" i="36"/>
  <c r="G178" i="36"/>
  <c r="G181" i="36"/>
  <c r="G183" i="36"/>
  <c r="G242" i="36"/>
  <c r="G238" i="36"/>
  <c r="G236" i="36"/>
  <c r="G206" i="36"/>
  <c r="G202" i="36"/>
  <c r="G187" i="36"/>
  <c r="G185" i="36"/>
  <c r="G152" i="36"/>
  <c r="G148" i="36"/>
  <c r="G129" i="36"/>
  <c r="G36" i="36"/>
  <c r="G17" i="36"/>
  <c r="G251" i="36"/>
  <c r="G204" i="36"/>
  <c r="G196" i="36"/>
  <c r="G182" i="36"/>
  <c r="G163" i="36"/>
  <c r="G161" i="36"/>
  <c r="G153" i="36"/>
  <c r="G151" i="36"/>
  <c r="G124" i="36"/>
  <c r="G115" i="36"/>
  <c r="G73" i="36"/>
  <c r="G51" i="36"/>
  <c r="G232" i="36"/>
  <c r="G175" i="36"/>
  <c r="G167" i="36"/>
  <c r="G127" i="36"/>
  <c r="G60" i="36"/>
  <c r="G35" i="36"/>
  <c r="G5" i="36"/>
  <c r="T263" i="37" l="1"/>
  <c r="F210" i="36"/>
  <c r="F206" i="36"/>
  <c r="F181" i="36"/>
  <c r="F156" i="36"/>
  <c r="F133" i="36"/>
  <c r="F73" i="36"/>
  <c r="F36" i="36"/>
  <c r="F22" i="36"/>
  <c r="F240" i="36"/>
  <c r="F211" i="36"/>
  <c r="F183" i="36"/>
  <c r="F251" i="36"/>
  <c r="F248" i="36"/>
  <c r="F196" i="36"/>
  <c r="F167" i="36"/>
  <c r="F242" i="36"/>
  <c r="F236" i="36"/>
  <c r="F204" i="36"/>
  <c r="F182" i="36"/>
  <c r="F178" i="36"/>
  <c r="F177" i="36"/>
  <c r="F152" i="36"/>
  <c r="F259" i="36"/>
  <c r="F247" i="36"/>
  <c r="F224" i="36"/>
  <c r="F209" i="36"/>
  <c r="F202" i="36"/>
  <c r="F163" i="36"/>
  <c r="F175" i="36"/>
  <c r="F195" i="36"/>
  <c r="F136" i="36"/>
  <c r="F126" i="36"/>
  <c r="F200" i="36"/>
  <c r="F173" i="36"/>
  <c r="F218" i="36"/>
  <c r="F208" i="36"/>
  <c r="F185" i="36"/>
  <c r="F161" i="36"/>
  <c r="F159" i="36"/>
  <c r="F118" i="36"/>
  <c r="F61" i="36"/>
  <c r="E247" i="36"/>
  <c r="E231" i="36"/>
  <c r="E224" i="36"/>
  <c r="E210" i="36"/>
  <c r="E206" i="36"/>
  <c r="E204" i="36"/>
  <c r="E202" i="36"/>
  <c r="E200" i="36"/>
  <c r="E196" i="36"/>
  <c r="E185" i="36"/>
  <c r="E183" i="36"/>
  <c r="E159" i="36"/>
  <c r="E144" i="36"/>
  <c r="E131" i="36"/>
  <c r="E129" i="36"/>
  <c r="E113" i="36"/>
  <c r="E49" i="36"/>
  <c r="E22" i="36"/>
  <c r="E251" i="36"/>
  <c r="E242" i="36"/>
  <c r="E209" i="36"/>
  <c r="E181" i="36"/>
  <c r="E178" i="36"/>
  <c r="E163" i="36"/>
  <c r="E161" i="36"/>
  <c r="E156" i="36"/>
  <c r="E130" i="36"/>
  <c r="E119" i="36"/>
  <c r="D251" i="36"/>
  <c r="D236" i="36"/>
  <c r="D206" i="36"/>
  <c r="D204" i="36"/>
  <c r="D182" i="36"/>
  <c r="D156" i="36"/>
  <c r="D153" i="36"/>
  <c r="D51" i="36"/>
  <c r="D48" i="36"/>
  <c r="C251" i="36" l="1"/>
  <c r="C211" i="36"/>
  <c r="C206" i="36"/>
  <c r="C204" i="36"/>
  <c r="C200" i="36"/>
  <c r="C185" i="36"/>
  <c r="C183" i="36"/>
  <c r="C182" i="36"/>
  <c r="C181" i="36"/>
  <c r="C177" i="36"/>
  <c r="C175" i="36"/>
  <c r="C167" i="36"/>
  <c r="C163" i="36"/>
  <c r="C161" i="36"/>
  <c r="C151" i="36"/>
  <c r="C129" i="36"/>
  <c r="C122" i="36"/>
  <c r="C60" i="36"/>
  <c r="P251" i="36"/>
  <c r="P238" i="36"/>
  <c r="P224" i="36"/>
  <c r="P195" i="36"/>
  <c r="P181" i="36"/>
  <c r="P135" i="36"/>
  <c r="P130" i="36"/>
  <c r="P115" i="36"/>
  <c r="D246" i="36"/>
  <c r="D230" i="36"/>
  <c r="D183" i="36"/>
  <c r="D175" i="36"/>
  <c r="D177" i="36"/>
  <c r="D178" i="36"/>
  <c r="D159" i="36"/>
  <c r="D60" i="36"/>
  <c r="E211" i="36"/>
  <c r="E207" i="36"/>
  <c r="E133" i="36"/>
  <c r="E126" i="36"/>
  <c r="H191" i="36"/>
  <c r="H167" i="36"/>
  <c r="H177" i="36"/>
  <c r="H148" i="36"/>
  <c r="H161" i="36"/>
  <c r="H158" i="36"/>
  <c r="H45" i="36"/>
  <c r="H60" i="36"/>
  <c r="H118" i="36"/>
  <c r="H121" i="36"/>
  <c r="H127" i="36"/>
  <c r="P73" i="36" l="1"/>
  <c r="P262" i="36"/>
  <c r="M251" i="36"/>
  <c r="M247" i="36"/>
  <c r="M236" i="36"/>
  <c r="M210" i="36"/>
  <c r="T210" i="36" s="1"/>
  <c r="M208" i="36"/>
  <c r="M204" i="36"/>
  <c r="M202" i="36"/>
  <c r="M196" i="36"/>
  <c r="M185" i="36"/>
  <c r="M182" i="36"/>
  <c r="M181" i="36"/>
  <c r="T181" i="36" s="1"/>
  <c r="M178" i="36"/>
  <c r="M177" i="36"/>
  <c r="M175" i="36"/>
  <c r="M163" i="36"/>
  <c r="M144" i="36"/>
  <c r="M143" i="36"/>
  <c r="M135" i="36"/>
  <c r="M129" i="36"/>
  <c r="M121" i="36"/>
  <c r="T121" i="36" s="1"/>
  <c r="M113" i="36"/>
  <c r="M17" i="36"/>
  <c r="G177" i="36"/>
  <c r="T175" i="36"/>
  <c r="G159" i="36"/>
  <c r="G135" i="36"/>
  <c r="T36" i="36"/>
  <c r="G22" i="36"/>
  <c r="F151" i="36"/>
  <c r="E236" i="36"/>
  <c r="T236" i="36" s="1"/>
  <c r="E208" i="36"/>
  <c r="T208" i="36" s="1"/>
  <c r="E248" i="36"/>
  <c r="T248" i="36" s="1"/>
  <c r="E177" i="36"/>
  <c r="E135" i="36"/>
  <c r="E73" i="36"/>
  <c r="E42" i="36"/>
  <c r="N260" i="36"/>
  <c r="N251" i="36"/>
  <c r="N209" i="36"/>
  <c r="N202" i="36"/>
  <c r="N181" i="36"/>
  <c r="T161" i="36"/>
  <c r="N156" i="36"/>
  <c r="N122" i="36"/>
  <c r="T118" i="36"/>
  <c r="E260" i="36"/>
  <c r="E259" i="36"/>
  <c r="T259" i="36" s="1"/>
  <c r="E48" i="36"/>
  <c r="T48" i="36" s="1"/>
  <c r="O251" i="36"/>
  <c r="O248" i="36"/>
  <c r="O242" i="36"/>
  <c r="O240" i="36"/>
  <c r="O238" i="36"/>
  <c r="O236" i="36"/>
  <c r="O233" i="36"/>
  <c r="T233" i="36" s="1"/>
  <c r="O224" i="36"/>
  <c r="O211" i="36"/>
  <c r="T211" i="36" s="1"/>
  <c r="O209" i="36"/>
  <c r="O206" i="36"/>
  <c r="O204" i="36"/>
  <c r="O202" i="36"/>
  <c r="O200" i="36"/>
  <c r="O196" i="36"/>
  <c r="O183" i="36"/>
  <c r="O182" i="36"/>
  <c r="O181" i="36"/>
  <c r="O180" i="36"/>
  <c r="T180" i="36" s="1"/>
  <c r="O178" i="36"/>
  <c r="O177" i="36"/>
  <c r="O167" i="36"/>
  <c r="T167" i="36" s="1"/>
  <c r="O163" i="36"/>
  <c r="O161" i="36"/>
  <c r="O159" i="36"/>
  <c r="O158" i="36"/>
  <c r="O156" i="36"/>
  <c r="O153" i="36"/>
  <c r="T153" i="36" s="1"/>
  <c r="O151" i="36"/>
  <c r="O136" i="36"/>
  <c r="O133" i="36"/>
  <c r="T133" i="36" s="1"/>
  <c r="O130" i="36"/>
  <c r="T130" i="36" s="1"/>
  <c r="O129" i="36"/>
  <c r="O126" i="36"/>
  <c r="O124" i="36"/>
  <c r="O122" i="36"/>
  <c r="O118" i="36"/>
  <c r="O48" i="36"/>
  <c r="O42" i="36"/>
  <c r="E240" i="36"/>
  <c r="E233" i="36"/>
  <c r="E195" i="36"/>
  <c r="E169" i="36"/>
  <c r="E182" i="36"/>
  <c r="T264" i="36"/>
  <c r="S263" i="36"/>
  <c r="R263" i="36"/>
  <c r="Q263" i="36"/>
  <c r="L263" i="36"/>
  <c r="K263" i="36"/>
  <c r="J263" i="36"/>
  <c r="C263" i="36"/>
  <c r="B263" i="36"/>
  <c r="S262" i="36"/>
  <c r="R262" i="36"/>
  <c r="Q262" i="36"/>
  <c r="L262" i="36"/>
  <c r="K262" i="36"/>
  <c r="J262" i="36"/>
  <c r="C262" i="36"/>
  <c r="B262" i="36"/>
  <c r="T258" i="36"/>
  <c r="T257" i="36"/>
  <c r="T255" i="36"/>
  <c r="T253" i="36"/>
  <c r="T252" i="36"/>
  <c r="T250" i="36"/>
  <c r="T249" i="36"/>
  <c r="T247" i="36"/>
  <c r="T246" i="36"/>
  <c r="T245" i="36"/>
  <c r="T244" i="36"/>
  <c r="T243" i="36"/>
  <c r="T241" i="36"/>
  <c r="T240" i="36"/>
  <c r="T238" i="36"/>
  <c r="T237" i="36"/>
  <c r="T235" i="36"/>
  <c r="T234" i="36"/>
  <c r="T232" i="36"/>
  <c r="T231" i="36"/>
  <c r="T230" i="36"/>
  <c r="T229" i="36"/>
  <c r="T227" i="36"/>
  <c r="T226" i="36"/>
  <c r="T225" i="36"/>
  <c r="T222" i="36"/>
  <c r="T220" i="36"/>
  <c r="T218" i="36"/>
  <c r="T217" i="36"/>
  <c r="T216" i="36"/>
  <c r="T215" i="36"/>
  <c r="T214" i="36"/>
  <c r="T212" i="36"/>
  <c r="T207" i="36"/>
  <c r="T205" i="36"/>
  <c r="T203" i="36"/>
  <c r="T201" i="36"/>
  <c r="T198" i="36"/>
  <c r="T197" i="36"/>
  <c r="T195" i="36"/>
  <c r="T193" i="36"/>
  <c r="T192" i="36"/>
  <c r="T191" i="36"/>
  <c r="T189" i="36"/>
  <c r="T187" i="36"/>
  <c r="T186" i="36"/>
  <c r="T184" i="36"/>
  <c r="I263" i="36"/>
  <c r="T174" i="36"/>
  <c r="T173" i="36"/>
  <c r="T172" i="36"/>
  <c r="T171" i="36"/>
  <c r="T169" i="36"/>
  <c r="T165" i="36"/>
  <c r="T164" i="36"/>
  <c r="D262" i="36"/>
  <c r="T160" i="36"/>
  <c r="T158" i="36"/>
  <c r="I262" i="36"/>
  <c r="T155" i="36"/>
  <c r="T154" i="36"/>
  <c r="D263" i="36"/>
  <c r="T152" i="36"/>
  <c r="H263" i="36"/>
  <c r="T150" i="36"/>
  <c r="T148" i="36"/>
  <c r="T147" i="36"/>
  <c r="T146" i="36"/>
  <c r="T145" i="36"/>
  <c r="T144" i="36"/>
  <c r="T143" i="36"/>
  <c r="T141" i="36"/>
  <c r="T139" i="36"/>
  <c r="T138" i="36"/>
  <c r="T137" i="36"/>
  <c r="T136" i="36"/>
  <c r="T134" i="36"/>
  <c r="T132" i="36"/>
  <c r="T131" i="36"/>
  <c r="T127" i="36"/>
  <c r="T125" i="36"/>
  <c r="T124" i="36"/>
  <c r="T123" i="36"/>
  <c r="T120" i="36"/>
  <c r="T119" i="36"/>
  <c r="T117" i="36"/>
  <c r="T115" i="36"/>
  <c r="T112" i="36"/>
  <c r="T111" i="36"/>
  <c r="T110" i="36"/>
  <c r="T108" i="36"/>
  <c r="T107" i="36"/>
  <c r="T105" i="36"/>
  <c r="T103" i="36"/>
  <c r="T102" i="36"/>
  <c r="T101" i="36"/>
  <c r="T100" i="36"/>
  <c r="T99" i="36"/>
  <c r="T98" i="36"/>
  <c r="T97" i="36"/>
  <c r="T96" i="36"/>
  <c r="T95" i="36"/>
  <c r="T93" i="36"/>
  <c r="T92" i="36"/>
  <c r="T91" i="36"/>
  <c r="T89" i="36"/>
  <c r="T88" i="36"/>
  <c r="T87" i="36"/>
  <c r="T86" i="36"/>
  <c r="T85" i="36"/>
  <c r="T84" i="36"/>
  <c r="T83" i="36"/>
  <c r="T81" i="36"/>
  <c r="T80" i="36"/>
  <c r="T79" i="36"/>
  <c r="T78" i="36"/>
  <c r="T77" i="36"/>
  <c r="T76" i="36"/>
  <c r="T75" i="36"/>
  <c r="T74" i="36"/>
  <c r="T72" i="36"/>
  <c r="T71" i="36"/>
  <c r="T70" i="36"/>
  <c r="T69" i="36"/>
  <c r="T67" i="36"/>
  <c r="T66" i="36"/>
  <c r="T65" i="36"/>
  <c r="T63" i="36"/>
  <c r="T62" i="36"/>
  <c r="T61" i="36"/>
  <c r="T60" i="36"/>
  <c r="T59" i="36"/>
  <c r="T58" i="36"/>
  <c r="T56" i="36"/>
  <c r="T55" i="36"/>
  <c r="T54" i="36"/>
  <c r="T53" i="36"/>
  <c r="T52" i="36"/>
  <c r="T51" i="36"/>
  <c r="T50" i="36"/>
  <c r="T49" i="36"/>
  <c r="T47" i="36"/>
  <c r="T46" i="36"/>
  <c r="T45" i="36"/>
  <c r="T44" i="36"/>
  <c r="T43" i="36"/>
  <c r="T42" i="36"/>
  <c r="T40" i="36"/>
  <c r="T39" i="36"/>
  <c r="T38" i="36"/>
  <c r="T37" i="36"/>
  <c r="T35" i="36"/>
  <c r="T34" i="36"/>
  <c r="T33" i="36"/>
  <c r="T32" i="36"/>
  <c r="T31" i="36"/>
  <c r="T30" i="36"/>
  <c r="T29" i="36"/>
  <c r="T28" i="36"/>
  <c r="T27" i="36"/>
  <c r="T26" i="36"/>
  <c r="T25" i="36"/>
  <c r="T24" i="36"/>
  <c r="T23" i="36"/>
  <c r="T21" i="36"/>
  <c r="T20" i="36"/>
  <c r="T19" i="36"/>
  <c r="T18" i="36"/>
  <c r="T15" i="36"/>
  <c r="T14" i="36"/>
  <c r="T12" i="36"/>
  <c r="T11" i="36"/>
  <c r="T10" i="36"/>
  <c r="T9" i="36"/>
  <c r="T8" i="36"/>
  <c r="T6" i="36"/>
  <c r="T4" i="36"/>
  <c r="M263" i="36" l="1"/>
  <c r="T122" i="36"/>
  <c r="T185" i="36"/>
  <c r="T135" i="36"/>
  <c r="T209" i="36"/>
  <c r="T202" i="36"/>
  <c r="M262" i="36"/>
  <c r="T178" i="36"/>
  <c r="T183" i="36"/>
  <c r="T17" i="36"/>
  <c r="T159" i="36"/>
  <c r="T151" i="36"/>
  <c r="T204" i="36"/>
  <c r="T73" i="36"/>
  <c r="T129" i="36"/>
  <c r="T177" i="36"/>
  <c r="G262" i="36"/>
  <c r="T5" i="36"/>
  <c r="T251" i="36"/>
  <c r="T200" i="36"/>
  <c r="N262" i="36"/>
  <c r="T182" i="36"/>
  <c r="N263" i="36"/>
  <c r="T156" i="36"/>
  <c r="T206" i="36"/>
  <c r="T242" i="36"/>
  <c r="T224" i="36"/>
  <c r="O263" i="36"/>
  <c r="O262" i="36"/>
  <c r="F263" i="36"/>
  <c r="T126" i="36"/>
  <c r="F262" i="36"/>
  <c r="E262" i="36"/>
  <c r="T196" i="36"/>
  <c r="T22" i="36"/>
  <c r="H262" i="36"/>
  <c r="P263" i="36"/>
  <c r="T163" i="36"/>
  <c r="E263" i="36"/>
  <c r="G263" i="36"/>
  <c r="T113" i="36"/>
  <c r="D204" i="35"/>
  <c r="T204" i="35" s="1"/>
  <c r="H204" i="35"/>
  <c r="H251" i="35"/>
  <c r="H182" i="35"/>
  <c r="H181" i="35"/>
  <c r="T181" i="35" s="1"/>
  <c r="H167" i="35"/>
  <c r="T167" i="35" s="1"/>
  <c r="H163" i="35"/>
  <c r="T163" i="35" s="1"/>
  <c r="H151" i="35"/>
  <c r="D251" i="35"/>
  <c r="D182" i="35"/>
  <c r="D163" i="35"/>
  <c r="D153" i="35"/>
  <c r="I204" i="35"/>
  <c r="I183" i="35"/>
  <c r="I156" i="35"/>
  <c r="I196" i="35"/>
  <c r="T196" i="35" s="1"/>
  <c r="G206" i="35"/>
  <c r="T206" i="35" s="1"/>
  <c r="G204" i="35"/>
  <c r="G251" i="35"/>
  <c r="T251" i="35" s="1"/>
  <c r="G236" i="35"/>
  <c r="G183" i="35"/>
  <c r="G181" i="35"/>
  <c r="G161" i="35"/>
  <c r="G156" i="35"/>
  <c r="G153" i="35"/>
  <c r="T153" i="35" s="1"/>
  <c r="G151" i="35"/>
  <c r="T151" i="35" s="1"/>
  <c r="G17" i="35"/>
  <c r="T17" i="35" s="1"/>
  <c r="P247" i="35"/>
  <c r="P251" i="35"/>
  <c r="P183" i="35"/>
  <c r="P177" i="35"/>
  <c r="P73" i="35"/>
  <c r="P36" i="35"/>
  <c r="P22" i="35"/>
  <c r="G159" i="35"/>
  <c r="E113" i="35"/>
  <c r="E126" i="35"/>
  <c r="E156" i="35"/>
  <c r="T156" i="35" s="1"/>
  <c r="E183" i="35"/>
  <c r="T183" i="35" s="1"/>
  <c r="E236" i="35"/>
  <c r="T236" i="35" s="1"/>
  <c r="E242" i="35"/>
  <c r="T242" i="35" s="1"/>
  <c r="E247" i="35"/>
  <c r="E210" i="35"/>
  <c r="T210" i="35" s="1"/>
  <c r="E202" i="35"/>
  <c r="I181" i="35"/>
  <c r="I185" i="35"/>
  <c r="G182" i="35"/>
  <c r="T182" i="35" s="1"/>
  <c r="G246" i="35"/>
  <c r="H183" i="35"/>
  <c r="T4" i="35"/>
  <c r="T5" i="35"/>
  <c r="T6" i="35"/>
  <c r="T8" i="35"/>
  <c r="T9" i="35"/>
  <c r="T10" i="35"/>
  <c r="T11" i="35"/>
  <c r="T12" i="35"/>
  <c r="T14" i="35"/>
  <c r="T15" i="35"/>
  <c r="T18" i="35"/>
  <c r="T19" i="35"/>
  <c r="T20" i="35"/>
  <c r="T21" i="35"/>
  <c r="T22" i="35"/>
  <c r="T23" i="35"/>
  <c r="T24" i="35"/>
  <c r="T25" i="35"/>
  <c r="T26" i="35"/>
  <c r="T27" i="35"/>
  <c r="T28" i="35"/>
  <c r="T29" i="35"/>
  <c r="T30" i="35"/>
  <c r="T31" i="35"/>
  <c r="T32" i="35"/>
  <c r="T33" i="35"/>
  <c r="T34" i="35"/>
  <c r="T35" i="35"/>
  <c r="T36" i="35"/>
  <c r="T37" i="35"/>
  <c r="T38" i="35"/>
  <c r="T39" i="35"/>
  <c r="T40" i="35"/>
  <c r="T42" i="35"/>
  <c r="T43" i="35"/>
  <c r="T44" i="35"/>
  <c r="T45" i="35"/>
  <c r="T46" i="35"/>
  <c r="T47" i="35"/>
  <c r="T48" i="35"/>
  <c r="T49" i="35"/>
  <c r="T50" i="35"/>
  <c r="T51" i="35"/>
  <c r="T52" i="35"/>
  <c r="T53" i="35"/>
  <c r="T54" i="35"/>
  <c r="T55" i="35"/>
  <c r="T56" i="35"/>
  <c r="T58" i="35"/>
  <c r="T59" i="35"/>
  <c r="T60" i="35"/>
  <c r="T61" i="35"/>
  <c r="T62" i="35"/>
  <c r="T63" i="35"/>
  <c r="T65" i="35"/>
  <c r="T66" i="35"/>
  <c r="T67" i="35"/>
  <c r="T69" i="35"/>
  <c r="T70" i="35"/>
  <c r="T71" i="35"/>
  <c r="T72" i="35"/>
  <c r="T73" i="35"/>
  <c r="T74" i="35"/>
  <c r="T75" i="35"/>
  <c r="T76" i="35"/>
  <c r="T77" i="35"/>
  <c r="T78" i="35"/>
  <c r="T79" i="35"/>
  <c r="T80" i="35"/>
  <c r="T81" i="35"/>
  <c r="T83" i="35"/>
  <c r="T84" i="35"/>
  <c r="T85" i="35"/>
  <c r="T86" i="35"/>
  <c r="T87" i="35"/>
  <c r="T88" i="35"/>
  <c r="T89" i="35"/>
  <c r="T91" i="35"/>
  <c r="T92" i="35"/>
  <c r="T93" i="35"/>
  <c r="T95" i="35"/>
  <c r="T96" i="35"/>
  <c r="T97" i="35"/>
  <c r="T98" i="35"/>
  <c r="T99" i="35"/>
  <c r="T100" i="35"/>
  <c r="T101" i="35"/>
  <c r="T102" i="35"/>
  <c r="T103" i="35"/>
  <c r="T105" i="35"/>
  <c r="T107" i="35"/>
  <c r="T108" i="35"/>
  <c r="T110" i="35"/>
  <c r="T111" i="35"/>
  <c r="T112" i="35"/>
  <c r="T113" i="35"/>
  <c r="T115" i="35"/>
  <c r="T117" i="35"/>
  <c r="T118" i="35"/>
  <c r="T119" i="35"/>
  <c r="T120" i="35"/>
  <c r="T121" i="35"/>
  <c r="T122" i="35"/>
  <c r="T123" i="35"/>
  <c r="T124" i="35"/>
  <c r="T125" i="35"/>
  <c r="T126" i="35"/>
  <c r="T127" i="35"/>
  <c r="T129" i="35"/>
  <c r="T130" i="35"/>
  <c r="T131" i="35"/>
  <c r="T132" i="35"/>
  <c r="T133" i="35"/>
  <c r="T134" i="35"/>
  <c r="T135" i="35"/>
  <c r="T136" i="35"/>
  <c r="T137" i="35"/>
  <c r="T138" i="35"/>
  <c r="T139" i="35"/>
  <c r="T141" i="35"/>
  <c r="T143" i="35"/>
  <c r="T144" i="35"/>
  <c r="T145" i="35"/>
  <c r="T146" i="35"/>
  <c r="T147" i="35"/>
  <c r="T148" i="35"/>
  <c r="T150" i="35"/>
  <c r="T152" i="35"/>
  <c r="T154" i="35"/>
  <c r="T155" i="35"/>
  <c r="T158" i="35"/>
  <c r="T159" i="35"/>
  <c r="T160" i="35"/>
  <c r="T161" i="35"/>
  <c r="T164" i="35"/>
  <c r="T165" i="35"/>
  <c r="T169" i="35"/>
  <c r="T171" i="35"/>
  <c r="T172" i="35"/>
  <c r="T173" i="35"/>
  <c r="T174" i="35"/>
  <c r="T175" i="35"/>
  <c r="T177" i="35"/>
  <c r="T178" i="35"/>
  <c r="T180" i="35"/>
  <c r="T184" i="35"/>
  <c r="T185" i="35"/>
  <c r="T186" i="35"/>
  <c r="T187" i="35"/>
  <c r="T189" i="35"/>
  <c r="T191" i="35"/>
  <c r="T192" i="35"/>
  <c r="T193" i="35"/>
  <c r="T195" i="35"/>
  <c r="T197" i="35"/>
  <c r="T198" i="35"/>
  <c r="T200" i="35"/>
  <c r="T201" i="35"/>
  <c r="T202" i="35"/>
  <c r="T203" i="35"/>
  <c r="T205" i="35"/>
  <c r="T207" i="35"/>
  <c r="T208" i="35"/>
  <c r="T209" i="35"/>
  <c r="T211" i="35"/>
  <c r="T212" i="35"/>
  <c r="T214" i="35"/>
  <c r="T215" i="35"/>
  <c r="T216" i="35"/>
  <c r="T217" i="35"/>
  <c r="T218" i="35"/>
  <c r="T220" i="35"/>
  <c r="T222" i="35"/>
  <c r="T224" i="35"/>
  <c r="T225" i="35"/>
  <c r="T226" i="35"/>
  <c r="T227" i="35"/>
  <c r="T229" i="35"/>
  <c r="T230" i="35"/>
  <c r="T231" i="35"/>
  <c r="T232" i="35"/>
  <c r="T233" i="35"/>
  <c r="T234" i="35"/>
  <c r="T235" i="35"/>
  <c r="T237" i="35"/>
  <c r="T238" i="35"/>
  <c r="T240" i="35"/>
  <c r="T241" i="35"/>
  <c r="T243" i="35"/>
  <c r="T244" i="35"/>
  <c r="T245" i="35"/>
  <c r="T246" i="35"/>
  <c r="T247" i="35"/>
  <c r="T248" i="35"/>
  <c r="T249" i="35"/>
  <c r="T250" i="35"/>
  <c r="T252" i="35"/>
  <c r="T253" i="35"/>
  <c r="T255" i="35"/>
  <c r="T257" i="35"/>
  <c r="T258" i="35"/>
  <c r="T259" i="35"/>
  <c r="T262" i="35"/>
  <c r="S261" i="35"/>
  <c r="R261" i="35"/>
  <c r="Q261" i="35"/>
  <c r="P261" i="35"/>
  <c r="O261" i="35"/>
  <c r="N261" i="35"/>
  <c r="M261" i="35"/>
  <c r="L261" i="35"/>
  <c r="K261" i="35"/>
  <c r="J261" i="35"/>
  <c r="I261" i="35"/>
  <c r="H261" i="35"/>
  <c r="G261" i="35"/>
  <c r="F261" i="35"/>
  <c r="E261" i="35"/>
  <c r="D261" i="35"/>
  <c r="C261" i="35"/>
  <c r="B261" i="35"/>
  <c r="S260" i="35"/>
  <c r="R260" i="35"/>
  <c r="Q260" i="35"/>
  <c r="P260" i="35"/>
  <c r="O260" i="35"/>
  <c r="N260" i="35"/>
  <c r="M260" i="35"/>
  <c r="L260" i="35"/>
  <c r="K260" i="35"/>
  <c r="J260" i="35"/>
  <c r="I260" i="35"/>
  <c r="H260" i="35"/>
  <c r="G260" i="35"/>
  <c r="F260" i="35"/>
  <c r="E260" i="35"/>
  <c r="D260" i="35"/>
  <c r="C260" i="35"/>
  <c r="B260" i="35"/>
  <c r="C261" i="33"/>
  <c r="D261" i="33"/>
  <c r="E261" i="33"/>
  <c r="F261" i="33"/>
  <c r="G261" i="33"/>
  <c r="H261" i="33"/>
  <c r="I261" i="33"/>
  <c r="J261" i="33"/>
  <c r="K261" i="33"/>
  <c r="L261" i="33"/>
  <c r="M261" i="33"/>
  <c r="N261" i="33"/>
  <c r="O261" i="33"/>
  <c r="P261" i="33"/>
  <c r="Q261" i="33"/>
  <c r="R261" i="33"/>
  <c r="S261" i="33"/>
  <c r="B261" i="33"/>
  <c r="D260" i="33"/>
  <c r="E260" i="33"/>
  <c r="F260" i="33"/>
  <c r="G260" i="33"/>
  <c r="H260" i="33"/>
  <c r="I260" i="33"/>
  <c r="J260" i="33"/>
  <c r="K260" i="33"/>
  <c r="L260" i="33"/>
  <c r="M260" i="33"/>
  <c r="N260" i="33"/>
  <c r="O260" i="33"/>
  <c r="P260" i="33"/>
  <c r="Q260" i="33"/>
  <c r="R260" i="33"/>
  <c r="S260" i="33"/>
  <c r="C260" i="33"/>
  <c r="B260" i="33"/>
  <c r="T258" i="33"/>
  <c r="T259" i="33"/>
  <c r="T257" i="33"/>
  <c r="T262" i="33"/>
  <c r="T17" i="33"/>
  <c r="T18" i="33"/>
  <c r="T19" i="33"/>
  <c r="T20" i="33"/>
  <c r="T21" i="33"/>
  <c r="T22" i="33"/>
  <c r="T23" i="33"/>
  <c r="T24" i="33"/>
  <c r="T25" i="33"/>
  <c r="T26" i="33"/>
  <c r="T27" i="33"/>
  <c r="T28" i="33"/>
  <c r="T29" i="33"/>
  <c r="T30" i="33"/>
  <c r="T31" i="33"/>
  <c r="T32" i="33"/>
  <c r="T33" i="33"/>
  <c r="T34" i="33"/>
  <c r="T35" i="33"/>
  <c r="T36" i="33"/>
  <c r="T37" i="33"/>
  <c r="T38" i="33"/>
  <c r="T39" i="33"/>
  <c r="T40" i="33"/>
  <c r="T4" i="33"/>
  <c r="T5" i="33"/>
  <c r="T6" i="33"/>
  <c r="T8" i="33"/>
  <c r="T9" i="33"/>
  <c r="T10" i="33"/>
  <c r="T11" i="33"/>
  <c r="T12" i="33"/>
  <c r="T14" i="33"/>
  <c r="T15" i="33"/>
  <c r="T42" i="33"/>
  <c r="T43" i="33"/>
  <c r="T44" i="33"/>
  <c r="T45" i="33"/>
  <c r="T46" i="33"/>
  <c r="T47" i="33"/>
  <c r="T48" i="33"/>
  <c r="T49" i="33"/>
  <c r="T50" i="33"/>
  <c r="T51" i="33"/>
  <c r="T52" i="33"/>
  <c r="T53" i="33"/>
  <c r="T54" i="33"/>
  <c r="T55" i="33"/>
  <c r="T56" i="33"/>
  <c r="T58" i="33"/>
  <c r="T59" i="33"/>
  <c r="T60" i="33"/>
  <c r="T61" i="33"/>
  <c r="T62" i="33"/>
  <c r="T63" i="33"/>
  <c r="T65" i="33"/>
  <c r="T66" i="33"/>
  <c r="T67" i="33"/>
  <c r="T69" i="33"/>
  <c r="T70" i="33"/>
  <c r="T71" i="33"/>
  <c r="T72" i="33"/>
  <c r="T73" i="33"/>
  <c r="T74" i="33"/>
  <c r="T75" i="33"/>
  <c r="T76" i="33"/>
  <c r="T77" i="33"/>
  <c r="T78" i="33"/>
  <c r="T79" i="33"/>
  <c r="T80" i="33"/>
  <c r="T81" i="33"/>
  <c r="T83" i="33"/>
  <c r="T84" i="33"/>
  <c r="T85" i="33"/>
  <c r="T86" i="33"/>
  <c r="T87" i="33"/>
  <c r="T88" i="33"/>
  <c r="T89" i="33"/>
  <c r="T91" i="33"/>
  <c r="T92" i="33"/>
  <c r="T93" i="33"/>
  <c r="T95" i="33"/>
  <c r="T96" i="33"/>
  <c r="T97" i="33"/>
  <c r="T98" i="33"/>
  <c r="T99" i="33"/>
  <c r="T100" i="33"/>
  <c r="T101" i="33"/>
  <c r="T102" i="33"/>
  <c r="T103" i="33"/>
  <c r="T105" i="33"/>
  <c r="T107" i="33"/>
  <c r="T108" i="33"/>
  <c r="T110" i="33"/>
  <c r="T111" i="33"/>
  <c r="T112" i="33"/>
  <c r="T113" i="33"/>
  <c r="T115" i="33"/>
  <c r="T117" i="33"/>
  <c r="T118" i="33"/>
  <c r="T119" i="33"/>
  <c r="T120" i="33"/>
  <c r="T121" i="33"/>
  <c r="T122" i="33"/>
  <c r="T123" i="33"/>
  <c r="T124" i="33"/>
  <c r="T125" i="33"/>
  <c r="T126" i="33"/>
  <c r="T127" i="33"/>
  <c r="T129" i="33"/>
  <c r="T130" i="33"/>
  <c r="T131" i="33"/>
  <c r="T132" i="33"/>
  <c r="T133" i="33"/>
  <c r="T134" i="33"/>
  <c r="T135" i="33"/>
  <c r="T136" i="33"/>
  <c r="T137" i="33"/>
  <c r="T138" i="33"/>
  <c r="T139" i="33"/>
  <c r="T141" i="33"/>
  <c r="T143" i="33"/>
  <c r="T144" i="33"/>
  <c r="T145" i="33"/>
  <c r="T146" i="33"/>
  <c r="T147" i="33"/>
  <c r="T148" i="33"/>
  <c r="T150" i="33"/>
  <c r="T151" i="33"/>
  <c r="T152" i="33"/>
  <c r="T153" i="33"/>
  <c r="T154" i="33"/>
  <c r="T155" i="33"/>
  <c r="T156" i="33"/>
  <c r="T158" i="33"/>
  <c r="T159" i="33"/>
  <c r="T160" i="33"/>
  <c r="T161" i="33"/>
  <c r="T163" i="33"/>
  <c r="T164" i="33"/>
  <c r="T165" i="33"/>
  <c r="T167" i="33"/>
  <c r="T169" i="33"/>
  <c r="T171" i="33"/>
  <c r="T172" i="33"/>
  <c r="T173" i="33"/>
  <c r="T174" i="33"/>
  <c r="T175" i="33"/>
  <c r="T177" i="33"/>
  <c r="T178" i="33"/>
  <c r="T180" i="33"/>
  <c r="T181" i="33"/>
  <c r="T182" i="33"/>
  <c r="T183" i="33"/>
  <c r="T184" i="33"/>
  <c r="T185" i="33"/>
  <c r="T186" i="33"/>
  <c r="T187" i="33"/>
  <c r="T189" i="33"/>
  <c r="T191" i="33"/>
  <c r="T192" i="33"/>
  <c r="T193" i="33"/>
  <c r="T195" i="33"/>
  <c r="T196" i="33"/>
  <c r="T197" i="33"/>
  <c r="T198" i="33"/>
  <c r="T200" i="33"/>
  <c r="T201" i="33"/>
  <c r="T202" i="33"/>
  <c r="T203" i="33"/>
  <c r="T204" i="33"/>
  <c r="T205" i="33"/>
  <c r="T206" i="33"/>
  <c r="T207" i="33"/>
  <c r="T208" i="33"/>
  <c r="T209" i="33"/>
  <c r="T210" i="33"/>
  <c r="T211" i="33"/>
  <c r="T212" i="33"/>
  <c r="T214" i="33"/>
  <c r="T215" i="33"/>
  <c r="T216" i="33"/>
  <c r="T217" i="33"/>
  <c r="T218" i="33"/>
  <c r="T220" i="33"/>
  <c r="T222" i="33"/>
  <c r="T224" i="33"/>
  <c r="T225" i="33"/>
  <c r="T226" i="33"/>
  <c r="T227" i="33"/>
  <c r="T229" i="33"/>
  <c r="T230" i="33"/>
  <c r="T231" i="33"/>
  <c r="T232" i="33"/>
  <c r="T233" i="33"/>
  <c r="T234" i="33"/>
  <c r="T235" i="33"/>
  <c r="T236" i="33"/>
  <c r="T237" i="33"/>
  <c r="T238" i="33"/>
  <c r="T240" i="33"/>
  <c r="T241" i="33"/>
  <c r="T242" i="33"/>
  <c r="T243" i="33"/>
  <c r="T244" i="33"/>
  <c r="T245" i="33"/>
  <c r="T246" i="33"/>
  <c r="T247" i="33"/>
  <c r="T248" i="33"/>
  <c r="T249" i="33"/>
  <c r="T250" i="33"/>
  <c r="T251" i="33"/>
  <c r="T252" i="33"/>
  <c r="T253" i="33"/>
  <c r="T255" i="33"/>
  <c r="T5" i="32"/>
  <c r="T51" i="32"/>
  <c r="T143" i="32"/>
  <c r="T250" i="32"/>
  <c r="T4" i="32"/>
  <c r="T258" i="32" s="1"/>
  <c r="T6" i="32"/>
  <c r="T8" i="32"/>
  <c r="T9" i="32"/>
  <c r="T10" i="32"/>
  <c r="T11" i="32"/>
  <c r="T12" i="32"/>
  <c r="T14" i="32"/>
  <c r="T15" i="32"/>
  <c r="T17" i="32"/>
  <c r="T18" i="32"/>
  <c r="T19" i="32"/>
  <c r="T20" i="32"/>
  <c r="T21" i="32"/>
  <c r="T22" i="32"/>
  <c r="T23" i="32"/>
  <c r="T24" i="32"/>
  <c r="T25" i="32"/>
  <c r="T26" i="32"/>
  <c r="T27" i="32"/>
  <c r="T28" i="32"/>
  <c r="T29" i="32"/>
  <c r="T30" i="32"/>
  <c r="T31" i="32"/>
  <c r="T32" i="32"/>
  <c r="T33" i="32"/>
  <c r="T34" i="32"/>
  <c r="T35" i="32"/>
  <c r="T36" i="32"/>
  <c r="T37" i="32"/>
  <c r="T38" i="32"/>
  <c r="T39" i="32"/>
  <c r="T40" i="32"/>
  <c r="T42" i="32"/>
  <c r="T43" i="32"/>
  <c r="T44" i="32"/>
  <c r="T45" i="32"/>
  <c r="T46" i="32"/>
  <c r="T47" i="32"/>
  <c r="T48" i="32"/>
  <c r="T49" i="32"/>
  <c r="T50" i="32"/>
  <c r="T52" i="32"/>
  <c r="T53" i="32"/>
  <c r="T54" i="32"/>
  <c r="T55" i="32"/>
  <c r="T56" i="32"/>
  <c r="T58" i="32"/>
  <c r="T59" i="32"/>
  <c r="T60" i="32"/>
  <c r="T61" i="32"/>
  <c r="T62" i="32"/>
  <c r="T63" i="32"/>
  <c r="T65" i="32"/>
  <c r="T66" i="32"/>
  <c r="T67" i="32"/>
  <c r="T69" i="32"/>
  <c r="T70" i="32"/>
  <c r="T71" i="32"/>
  <c r="T72" i="32"/>
  <c r="T73" i="32"/>
  <c r="T74" i="32"/>
  <c r="T75" i="32"/>
  <c r="T76" i="32"/>
  <c r="T77" i="32"/>
  <c r="T78" i="32"/>
  <c r="T79" i="32"/>
  <c r="T80" i="32"/>
  <c r="T81" i="32"/>
  <c r="T83" i="32"/>
  <c r="T84" i="32"/>
  <c r="T85" i="32"/>
  <c r="T86" i="32"/>
  <c r="T87" i="32"/>
  <c r="T88" i="32"/>
  <c r="T89" i="32"/>
  <c r="T91" i="32"/>
  <c r="T92" i="32"/>
  <c r="T93" i="32"/>
  <c r="T95" i="32"/>
  <c r="T96" i="32"/>
  <c r="T97" i="32"/>
  <c r="T98" i="32"/>
  <c r="T99" i="32"/>
  <c r="T100" i="32"/>
  <c r="T101" i="32"/>
  <c r="T102" i="32"/>
  <c r="T103" i="32"/>
  <c r="T105" i="32"/>
  <c r="T107" i="32"/>
  <c r="T108" i="32"/>
  <c r="T110" i="32"/>
  <c r="T111" i="32"/>
  <c r="T112" i="32"/>
  <c r="T113" i="32"/>
  <c r="T115" i="32"/>
  <c r="T117" i="32"/>
  <c r="T118" i="32"/>
  <c r="T119" i="32"/>
  <c r="T120" i="32"/>
  <c r="T121" i="32"/>
  <c r="T122" i="32"/>
  <c r="T123" i="32"/>
  <c r="T124" i="32"/>
  <c r="T125" i="32"/>
  <c r="T126" i="32"/>
  <c r="T127" i="32"/>
  <c r="T129" i="32"/>
  <c r="T130" i="32"/>
  <c r="T131" i="32"/>
  <c r="T132" i="32"/>
  <c r="T133" i="32"/>
  <c r="T134" i="32"/>
  <c r="T135" i="32"/>
  <c r="T136" i="32"/>
  <c r="T137" i="32"/>
  <c r="T138" i="32"/>
  <c r="T139" i="32"/>
  <c r="T141" i="32"/>
  <c r="T144" i="32"/>
  <c r="T145" i="32"/>
  <c r="T146" i="32"/>
  <c r="T147" i="32"/>
  <c r="T148" i="32"/>
  <c r="T150" i="32"/>
  <c r="T151" i="32"/>
  <c r="T152" i="32"/>
  <c r="T153" i="32"/>
  <c r="T154" i="32"/>
  <c r="T155" i="32"/>
  <c r="T156" i="32"/>
  <c r="T158" i="32"/>
  <c r="T159" i="32"/>
  <c r="T160" i="32"/>
  <c r="T161" i="32"/>
  <c r="T163" i="32"/>
  <c r="T164" i="32"/>
  <c r="T165" i="32"/>
  <c r="T167" i="32"/>
  <c r="T169" i="32"/>
  <c r="T171" i="32"/>
  <c r="T172" i="32"/>
  <c r="T173" i="32"/>
  <c r="T174" i="32"/>
  <c r="T175" i="32"/>
  <c r="T177" i="32"/>
  <c r="T178" i="32"/>
  <c r="T180" i="32"/>
  <c r="T181" i="32"/>
  <c r="T182" i="32"/>
  <c r="T183" i="32"/>
  <c r="T184" i="32"/>
  <c r="T185" i="32"/>
  <c r="T186" i="32"/>
  <c r="T187" i="32"/>
  <c r="T189" i="32"/>
  <c r="T191" i="32"/>
  <c r="T192" i="32"/>
  <c r="T193" i="32"/>
  <c r="T195" i="32"/>
  <c r="T196" i="32"/>
  <c r="T197" i="32"/>
  <c r="T198" i="32"/>
  <c r="T200" i="32"/>
  <c r="T201" i="32"/>
  <c r="T202" i="32"/>
  <c r="T203" i="32"/>
  <c r="T204" i="32"/>
  <c r="T205" i="32"/>
  <c r="T206" i="32"/>
  <c r="T207" i="32"/>
  <c r="T208" i="32"/>
  <c r="T209" i="32"/>
  <c r="T210" i="32"/>
  <c r="T211" i="32"/>
  <c r="T212" i="32"/>
  <c r="T214" i="32"/>
  <c r="T215" i="32"/>
  <c r="T216" i="32"/>
  <c r="T217" i="32"/>
  <c r="T218" i="32"/>
  <c r="T220" i="32"/>
  <c r="T222" i="32"/>
  <c r="T224" i="32"/>
  <c r="T225" i="32"/>
  <c r="T226" i="32"/>
  <c r="T227" i="32"/>
  <c r="T229" i="32"/>
  <c r="T230" i="32"/>
  <c r="T231" i="32"/>
  <c r="T232" i="32"/>
  <c r="T233" i="32"/>
  <c r="T234" i="32"/>
  <c r="T235" i="32"/>
  <c r="T236" i="32"/>
  <c r="T237" i="32"/>
  <c r="T238" i="32"/>
  <c r="T240" i="32"/>
  <c r="T241" i="32"/>
  <c r="T242" i="32"/>
  <c r="T243" i="32"/>
  <c r="T244" i="32"/>
  <c r="T245" i="32"/>
  <c r="T246" i="32"/>
  <c r="T247" i="32"/>
  <c r="T248" i="32"/>
  <c r="T249" i="32"/>
  <c r="T251" i="32"/>
  <c r="T252" i="32"/>
  <c r="T253" i="32"/>
  <c r="T255" i="32"/>
  <c r="T259" i="32"/>
  <c r="B271" i="32" s="1"/>
  <c r="S259" i="32"/>
  <c r="R259" i="32"/>
  <c r="Q259" i="32"/>
  <c r="P259" i="32"/>
  <c r="O259" i="32"/>
  <c r="N259" i="32"/>
  <c r="M259" i="32"/>
  <c r="L259" i="32"/>
  <c r="K259" i="32"/>
  <c r="J259" i="32"/>
  <c r="I259" i="32"/>
  <c r="H259" i="32"/>
  <c r="G259" i="32"/>
  <c r="F259" i="32"/>
  <c r="E259" i="32"/>
  <c r="D259" i="32"/>
  <c r="C259" i="32"/>
  <c r="B259" i="32"/>
  <c r="S258" i="32"/>
  <c r="R258" i="32"/>
  <c r="Q258" i="32"/>
  <c r="P258" i="32"/>
  <c r="O258" i="32"/>
  <c r="N258" i="32"/>
  <c r="M258" i="32"/>
  <c r="L258" i="32"/>
  <c r="K258" i="32"/>
  <c r="J258" i="32"/>
  <c r="I258" i="32"/>
  <c r="H258" i="32"/>
  <c r="G258" i="32"/>
  <c r="F258" i="32"/>
  <c r="E258" i="32"/>
  <c r="D258" i="32"/>
  <c r="C258" i="32"/>
  <c r="B258" i="32"/>
  <c r="T169" i="31"/>
  <c r="T4" i="31"/>
  <c r="T5" i="31"/>
  <c r="T253" i="31" s="1"/>
  <c r="T6" i="31"/>
  <c r="T8" i="31"/>
  <c r="T9" i="31"/>
  <c r="T10" i="31"/>
  <c r="T11" i="31"/>
  <c r="T12" i="31"/>
  <c r="T14" i="31"/>
  <c r="T15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40" i="31"/>
  <c r="T41" i="31"/>
  <c r="T42" i="31"/>
  <c r="T43" i="31"/>
  <c r="T44" i="31"/>
  <c r="T45" i="31"/>
  <c r="T46" i="31"/>
  <c r="T47" i="31"/>
  <c r="T48" i="31"/>
  <c r="T49" i="31"/>
  <c r="T50" i="31"/>
  <c r="T51" i="31"/>
  <c r="T52" i="31"/>
  <c r="T53" i="31"/>
  <c r="T54" i="31"/>
  <c r="T56" i="31"/>
  <c r="T57" i="31"/>
  <c r="T58" i="31"/>
  <c r="T59" i="31"/>
  <c r="T60" i="31"/>
  <c r="T61" i="31"/>
  <c r="T63" i="31"/>
  <c r="T64" i="31"/>
  <c r="T65" i="31"/>
  <c r="T67" i="31"/>
  <c r="T68" i="31"/>
  <c r="T69" i="31"/>
  <c r="T70" i="31"/>
  <c r="T71" i="31"/>
  <c r="T72" i="31"/>
  <c r="T73" i="31"/>
  <c r="T74" i="31"/>
  <c r="T75" i="31"/>
  <c r="T76" i="31"/>
  <c r="T77" i="31"/>
  <c r="T78" i="31"/>
  <c r="T79" i="31"/>
  <c r="T81" i="31"/>
  <c r="T82" i="31"/>
  <c r="T83" i="31"/>
  <c r="T84" i="31"/>
  <c r="T85" i="31"/>
  <c r="T86" i="31"/>
  <c r="T87" i="31"/>
  <c r="T89" i="31"/>
  <c r="T90" i="31"/>
  <c r="T91" i="31"/>
  <c r="T93" i="31"/>
  <c r="T94" i="31"/>
  <c r="T95" i="31"/>
  <c r="T96" i="31"/>
  <c r="T97" i="31"/>
  <c r="T98" i="31"/>
  <c r="T99" i="31"/>
  <c r="T100" i="31"/>
  <c r="T101" i="31"/>
  <c r="T103" i="31"/>
  <c r="T105" i="31"/>
  <c r="T106" i="31"/>
  <c r="T108" i="31"/>
  <c r="T109" i="31"/>
  <c r="T110" i="31"/>
  <c r="T112" i="31"/>
  <c r="T114" i="31"/>
  <c r="T115" i="31"/>
  <c r="T116" i="31"/>
  <c r="T117" i="31"/>
  <c r="T118" i="31"/>
  <c r="T119" i="31"/>
  <c r="T120" i="31"/>
  <c r="T121" i="31"/>
  <c r="T122" i="31"/>
  <c r="T123" i="31"/>
  <c r="T124" i="31"/>
  <c r="T126" i="31"/>
  <c r="T127" i="31"/>
  <c r="T128" i="31"/>
  <c r="T129" i="31"/>
  <c r="T130" i="31"/>
  <c r="T131" i="31"/>
  <c r="T132" i="31"/>
  <c r="T133" i="31"/>
  <c r="T134" i="31"/>
  <c r="T135" i="31"/>
  <c r="T136" i="31"/>
  <c r="T138" i="31"/>
  <c r="T140" i="31"/>
  <c r="T141" i="31"/>
  <c r="T142" i="31"/>
  <c r="T143" i="31"/>
  <c r="T144" i="31"/>
  <c r="T145" i="31"/>
  <c r="T147" i="31"/>
  <c r="T148" i="31"/>
  <c r="T149" i="31"/>
  <c r="T150" i="31"/>
  <c r="T151" i="31"/>
  <c r="T152" i="31"/>
  <c r="T153" i="31"/>
  <c r="T155" i="31"/>
  <c r="T156" i="31"/>
  <c r="T157" i="31"/>
  <c r="T158" i="31"/>
  <c r="T160" i="31"/>
  <c r="T161" i="31"/>
  <c r="T162" i="31"/>
  <c r="T164" i="31"/>
  <c r="T166" i="31"/>
  <c r="T168" i="31"/>
  <c r="T170" i="31"/>
  <c r="T171" i="31"/>
  <c r="T172" i="31"/>
  <c r="T174" i="31"/>
  <c r="T175" i="31"/>
  <c r="T177" i="31"/>
  <c r="T178" i="31"/>
  <c r="T179" i="31"/>
  <c r="T180" i="31"/>
  <c r="T181" i="31"/>
  <c r="T182" i="31"/>
  <c r="T183" i="31"/>
  <c r="T184" i="31"/>
  <c r="T186" i="31"/>
  <c r="T188" i="31"/>
  <c r="T189" i="31"/>
  <c r="T190" i="31"/>
  <c r="T192" i="31"/>
  <c r="T193" i="31"/>
  <c r="T194" i="31"/>
  <c r="T195" i="31"/>
  <c r="T197" i="31"/>
  <c r="T198" i="31"/>
  <c r="T199" i="31"/>
  <c r="T200" i="31"/>
  <c r="T201" i="31"/>
  <c r="T202" i="31"/>
  <c r="T203" i="31"/>
  <c r="T204" i="31"/>
  <c r="T205" i="31"/>
  <c r="T206" i="31"/>
  <c r="T207" i="31"/>
  <c r="T208" i="31"/>
  <c r="T209" i="31"/>
  <c r="T211" i="31"/>
  <c r="T212" i="31"/>
  <c r="T213" i="31"/>
  <c r="T214" i="31"/>
  <c r="T215" i="31"/>
  <c r="T217" i="31"/>
  <c r="T219" i="31"/>
  <c r="T221" i="31"/>
  <c r="T222" i="31"/>
  <c r="T223" i="31"/>
  <c r="T225" i="31"/>
  <c r="T226" i="31"/>
  <c r="T227" i="31"/>
  <c r="T228" i="31"/>
  <c r="T229" i="31"/>
  <c r="T230" i="31"/>
  <c r="T231" i="31"/>
  <c r="T232" i="31"/>
  <c r="T233" i="31"/>
  <c r="T234" i="31"/>
  <c r="T236" i="31"/>
  <c r="T237" i="31"/>
  <c r="T238" i="31"/>
  <c r="T239" i="31"/>
  <c r="T240" i="31"/>
  <c r="T241" i="31"/>
  <c r="T242" i="31"/>
  <c r="T243" i="31"/>
  <c r="T244" i="31"/>
  <c r="T245" i="31"/>
  <c r="T246" i="31"/>
  <c r="T247" i="31"/>
  <c r="T248" i="31"/>
  <c r="T250" i="31"/>
  <c r="T254" i="31"/>
  <c r="S254" i="31"/>
  <c r="R254" i="31"/>
  <c r="Q254" i="31"/>
  <c r="P254" i="31"/>
  <c r="O254" i="31"/>
  <c r="N254" i="31"/>
  <c r="M254" i="31"/>
  <c r="L254" i="31"/>
  <c r="K254" i="31"/>
  <c r="J254" i="31"/>
  <c r="I254" i="31"/>
  <c r="H254" i="31"/>
  <c r="G254" i="31"/>
  <c r="F254" i="31"/>
  <c r="E254" i="31"/>
  <c r="D254" i="31"/>
  <c r="C254" i="31"/>
  <c r="B254" i="31"/>
  <c r="S253" i="31"/>
  <c r="R253" i="31"/>
  <c r="Q253" i="31"/>
  <c r="P253" i="31"/>
  <c r="O253" i="31"/>
  <c r="N253" i="31"/>
  <c r="M253" i="31"/>
  <c r="L253" i="31"/>
  <c r="K253" i="31"/>
  <c r="J253" i="31"/>
  <c r="I253" i="31"/>
  <c r="H253" i="31"/>
  <c r="G253" i="31"/>
  <c r="F253" i="31"/>
  <c r="E253" i="31"/>
  <c r="D253" i="31"/>
  <c r="C253" i="31"/>
  <c r="B253" i="31"/>
  <c r="T162" i="30"/>
  <c r="T181" i="30"/>
  <c r="T4" i="30"/>
  <c r="T5" i="30"/>
  <c r="T6" i="30"/>
  <c r="T8" i="30"/>
  <c r="T9" i="30"/>
  <c r="T252" i="30" s="1"/>
  <c r="T10" i="30"/>
  <c r="T11" i="30"/>
  <c r="T12" i="30"/>
  <c r="T14" i="30"/>
  <c r="T253" i="30" s="1"/>
  <c r="T15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6" i="30"/>
  <c r="T57" i="30"/>
  <c r="T58" i="30"/>
  <c r="T59" i="30"/>
  <c r="T60" i="30"/>
  <c r="T61" i="30"/>
  <c r="T63" i="30"/>
  <c r="T64" i="30"/>
  <c r="T65" i="30"/>
  <c r="T67" i="30"/>
  <c r="T68" i="30"/>
  <c r="T69" i="30"/>
  <c r="T70" i="30"/>
  <c r="T71" i="30"/>
  <c r="T72" i="30"/>
  <c r="T73" i="30"/>
  <c r="T74" i="30"/>
  <c r="T75" i="30"/>
  <c r="T76" i="30"/>
  <c r="T77" i="30"/>
  <c r="T78" i="30"/>
  <c r="T79" i="30"/>
  <c r="T81" i="30"/>
  <c r="T82" i="30"/>
  <c r="T83" i="30"/>
  <c r="T84" i="30"/>
  <c r="T85" i="30"/>
  <c r="T86" i="30"/>
  <c r="T87" i="30"/>
  <c r="T89" i="30"/>
  <c r="T90" i="30"/>
  <c r="T91" i="30"/>
  <c r="T93" i="30"/>
  <c r="T94" i="30"/>
  <c r="T95" i="30"/>
  <c r="T96" i="30"/>
  <c r="T97" i="30"/>
  <c r="T98" i="30"/>
  <c r="T99" i="30"/>
  <c r="T100" i="30"/>
  <c r="T101" i="30"/>
  <c r="T103" i="30"/>
  <c r="T105" i="30"/>
  <c r="T106" i="30"/>
  <c r="T108" i="30"/>
  <c r="T109" i="30"/>
  <c r="T110" i="30"/>
  <c r="T112" i="30"/>
  <c r="T114" i="30"/>
  <c r="T115" i="30"/>
  <c r="T116" i="30"/>
  <c r="T117" i="30"/>
  <c r="T118" i="30"/>
  <c r="T119" i="30"/>
  <c r="T120" i="30"/>
  <c r="T121" i="30"/>
  <c r="T122" i="30"/>
  <c r="T123" i="30"/>
  <c r="T124" i="30"/>
  <c r="T126" i="30"/>
  <c r="T127" i="30"/>
  <c r="T128" i="30"/>
  <c r="T129" i="30"/>
  <c r="T130" i="30"/>
  <c r="T131" i="30"/>
  <c r="T132" i="30"/>
  <c r="T133" i="30"/>
  <c r="T134" i="30"/>
  <c r="T135" i="30"/>
  <c r="T136" i="30"/>
  <c r="T138" i="30"/>
  <c r="T140" i="30"/>
  <c r="T141" i="30"/>
  <c r="T142" i="30"/>
  <c r="T143" i="30"/>
  <c r="T144" i="30"/>
  <c r="T145" i="30"/>
  <c r="T147" i="30"/>
  <c r="T148" i="30"/>
  <c r="T149" i="30"/>
  <c r="T150" i="30"/>
  <c r="T151" i="30"/>
  <c r="T152" i="30"/>
  <c r="T153" i="30"/>
  <c r="T155" i="30"/>
  <c r="T156" i="30"/>
  <c r="T157" i="30"/>
  <c r="T158" i="30"/>
  <c r="T160" i="30"/>
  <c r="T161" i="30"/>
  <c r="T164" i="30"/>
  <c r="T166" i="30"/>
  <c r="T168" i="30"/>
  <c r="T169" i="30"/>
  <c r="T170" i="30"/>
  <c r="T171" i="30"/>
  <c r="T173" i="30"/>
  <c r="T174" i="30"/>
  <c r="T176" i="30"/>
  <c r="T177" i="30"/>
  <c r="T178" i="30"/>
  <c r="T179" i="30"/>
  <c r="T180" i="30"/>
  <c r="T182" i="30"/>
  <c r="T183" i="30"/>
  <c r="T185" i="30"/>
  <c r="T187" i="30"/>
  <c r="T188" i="30"/>
  <c r="T189" i="30"/>
  <c r="T191" i="30"/>
  <c r="T192" i="30"/>
  <c r="T193" i="30"/>
  <c r="T194" i="30"/>
  <c r="T196" i="30"/>
  <c r="T197" i="30"/>
  <c r="T198" i="30"/>
  <c r="T199" i="30"/>
  <c r="T200" i="30"/>
  <c r="T201" i="30"/>
  <c r="T202" i="30"/>
  <c r="T203" i="30"/>
  <c r="T204" i="30"/>
  <c r="T205" i="30"/>
  <c r="T206" i="30"/>
  <c r="T207" i="30"/>
  <c r="T208" i="30"/>
  <c r="T210" i="30"/>
  <c r="T211" i="30"/>
  <c r="T212" i="30"/>
  <c r="T213" i="30"/>
  <c r="T214" i="30"/>
  <c r="T216" i="30"/>
  <c r="T218" i="30"/>
  <c r="T220" i="30"/>
  <c r="T221" i="30"/>
  <c r="T222" i="30"/>
  <c r="T224" i="30"/>
  <c r="T225" i="30"/>
  <c r="T226" i="30"/>
  <c r="T227" i="30"/>
  <c r="T228" i="30"/>
  <c r="T229" i="30"/>
  <c r="T230" i="30"/>
  <c r="T231" i="30"/>
  <c r="T232" i="30"/>
  <c r="T233" i="30"/>
  <c r="T235" i="30"/>
  <c r="T236" i="30"/>
  <c r="T237" i="30"/>
  <c r="T238" i="30"/>
  <c r="T239" i="30"/>
  <c r="T240" i="30"/>
  <c r="T241" i="30"/>
  <c r="T242" i="30"/>
  <c r="T243" i="30"/>
  <c r="T244" i="30"/>
  <c r="T245" i="30"/>
  <c r="T246" i="30"/>
  <c r="T247" i="30"/>
  <c r="T249" i="30"/>
  <c r="S253" i="30"/>
  <c r="R253" i="30"/>
  <c r="Q253" i="30"/>
  <c r="P253" i="30"/>
  <c r="O253" i="30"/>
  <c r="N253" i="30"/>
  <c r="M253" i="30"/>
  <c r="L253" i="30"/>
  <c r="K253" i="30"/>
  <c r="J253" i="30"/>
  <c r="I253" i="30"/>
  <c r="H253" i="30"/>
  <c r="G253" i="30"/>
  <c r="F253" i="30"/>
  <c r="E253" i="30"/>
  <c r="D253" i="30"/>
  <c r="C253" i="30"/>
  <c r="B253" i="30"/>
  <c r="S252" i="30"/>
  <c r="R252" i="30"/>
  <c r="Q252" i="30"/>
  <c r="P252" i="30"/>
  <c r="O252" i="30"/>
  <c r="N252" i="30"/>
  <c r="M252" i="30"/>
  <c r="L252" i="30"/>
  <c r="K252" i="30"/>
  <c r="J252" i="30"/>
  <c r="I252" i="30"/>
  <c r="H252" i="30"/>
  <c r="G252" i="30"/>
  <c r="F252" i="30"/>
  <c r="E252" i="30"/>
  <c r="D252" i="30"/>
  <c r="C252" i="30"/>
  <c r="B252" i="30"/>
  <c r="T4" i="28"/>
  <c r="T251" i="28" s="1"/>
  <c r="T5" i="28"/>
  <c r="T6" i="28"/>
  <c r="T8" i="28"/>
  <c r="T252" i="28" s="1"/>
  <c r="T9" i="28"/>
  <c r="T10" i="28"/>
  <c r="T11" i="28"/>
  <c r="T12" i="28"/>
  <c r="T14" i="28"/>
  <c r="T15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T32" i="28"/>
  <c r="T33" i="28"/>
  <c r="T34" i="28"/>
  <c r="T35" i="28"/>
  <c r="T36" i="28"/>
  <c r="T37" i="28"/>
  <c r="T38" i="28"/>
  <c r="T40" i="28"/>
  <c r="T41" i="28"/>
  <c r="T42" i="28"/>
  <c r="T43" i="28"/>
  <c r="T44" i="28"/>
  <c r="T45" i="28"/>
  <c r="T46" i="28"/>
  <c r="T47" i="28"/>
  <c r="T48" i="28"/>
  <c r="T49" i="28"/>
  <c r="T50" i="28"/>
  <c r="T51" i="28"/>
  <c r="T52" i="28"/>
  <c r="T53" i="28"/>
  <c r="T54" i="28"/>
  <c r="T56" i="28"/>
  <c r="T57" i="28"/>
  <c r="T58" i="28"/>
  <c r="T59" i="28"/>
  <c r="T60" i="28"/>
  <c r="T61" i="28"/>
  <c r="T63" i="28"/>
  <c r="T64" i="28"/>
  <c r="T65" i="28"/>
  <c r="T67" i="28"/>
  <c r="T68" i="28"/>
  <c r="T69" i="28"/>
  <c r="T70" i="28"/>
  <c r="T71" i="28"/>
  <c r="T72" i="28"/>
  <c r="T73" i="28"/>
  <c r="T74" i="28"/>
  <c r="T75" i="28"/>
  <c r="T76" i="28"/>
  <c r="T77" i="28"/>
  <c r="T78" i="28"/>
  <c r="T79" i="28"/>
  <c r="T81" i="28"/>
  <c r="T82" i="28"/>
  <c r="T83" i="28"/>
  <c r="T84" i="28"/>
  <c r="T85" i="28"/>
  <c r="T86" i="28"/>
  <c r="T87" i="28"/>
  <c r="T89" i="28"/>
  <c r="T90" i="28"/>
  <c r="T91" i="28"/>
  <c r="T93" i="28"/>
  <c r="T94" i="28"/>
  <c r="T95" i="28"/>
  <c r="T96" i="28"/>
  <c r="T97" i="28"/>
  <c r="T98" i="28"/>
  <c r="T99" i="28"/>
  <c r="T100" i="28"/>
  <c r="T101" i="28"/>
  <c r="T103" i="28"/>
  <c r="T105" i="28"/>
  <c r="T106" i="28"/>
  <c r="T108" i="28"/>
  <c r="T109" i="28"/>
  <c r="T110" i="28"/>
  <c r="T112" i="28"/>
  <c r="T114" i="28"/>
  <c r="T115" i="28"/>
  <c r="T116" i="28"/>
  <c r="T117" i="28"/>
  <c r="T118" i="28"/>
  <c r="T119" i="28"/>
  <c r="T120" i="28"/>
  <c r="T121" i="28"/>
  <c r="T122" i="28"/>
  <c r="T123" i="28"/>
  <c r="T124" i="28"/>
  <c r="T126" i="28"/>
  <c r="T127" i="28"/>
  <c r="T128" i="28"/>
  <c r="T129" i="28"/>
  <c r="T130" i="28"/>
  <c r="T131" i="28"/>
  <c r="T132" i="28"/>
  <c r="T133" i="28"/>
  <c r="T134" i="28"/>
  <c r="T135" i="28"/>
  <c r="T136" i="28"/>
  <c r="T138" i="28"/>
  <c r="T140" i="28"/>
  <c r="T141" i="28"/>
  <c r="T142" i="28"/>
  <c r="T143" i="28"/>
  <c r="T144" i="28"/>
  <c r="T145" i="28"/>
  <c r="T147" i="28"/>
  <c r="T148" i="28"/>
  <c r="T149" i="28"/>
  <c r="T150" i="28"/>
  <c r="T151" i="28"/>
  <c r="T152" i="28"/>
  <c r="T153" i="28"/>
  <c r="T155" i="28"/>
  <c r="T156" i="28"/>
  <c r="T157" i="28"/>
  <c r="T158" i="28"/>
  <c r="T160" i="28"/>
  <c r="T161" i="28"/>
  <c r="T163" i="28"/>
  <c r="T165" i="28"/>
  <c r="T167" i="28"/>
  <c r="T168" i="28"/>
  <c r="T169" i="28"/>
  <c r="T170" i="28"/>
  <c r="T172" i="28"/>
  <c r="T173" i="28"/>
  <c r="T175" i="28"/>
  <c r="T176" i="28"/>
  <c r="T177" i="28"/>
  <c r="T178" i="28"/>
  <c r="T179" i="28"/>
  <c r="T180" i="28"/>
  <c r="T181" i="28"/>
  <c r="T182" i="28"/>
  <c r="T184" i="28"/>
  <c r="T186" i="28"/>
  <c r="T187" i="28"/>
  <c r="T188" i="28"/>
  <c r="T190" i="28"/>
  <c r="T191" i="28"/>
  <c r="T192" i="28"/>
  <c r="T193" i="28"/>
  <c r="T195" i="28"/>
  <c r="T196" i="28"/>
  <c r="T197" i="28"/>
  <c r="T198" i="28"/>
  <c r="T199" i="28"/>
  <c r="T200" i="28"/>
  <c r="T201" i="28"/>
  <c r="T202" i="28"/>
  <c r="T203" i="28"/>
  <c r="T204" i="28"/>
  <c r="T205" i="28"/>
  <c r="T206" i="28"/>
  <c r="T207" i="28"/>
  <c r="T209" i="28"/>
  <c r="T210" i="28"/>
  <c r="T211" i="28"/>
  <c r="T212" i="28"/>
  <c r="T213" i="28"/>
  <c r="T215" i="28"/>
  <c r="T217" i="28"/>
  <c r="T219" i="28"/>
  <c r="T220" i="28"/>
  <c r="T221" i="28"/>
  <c r="T223" i="28"/>
  <c r="T224" i="28"/>
  <c r="T225" i="28"/>
  <c r="T226" i="28"/>
  <c r="T227" i="28"/>
  <c r="T228" i="28"/>
  <c r="T229" i="28"/>
  <c r="T230" i="28"/>
  <c r="T231" i="28"/>
  <c r="T232" i="28"/>
  <c r="T234" i="28"/>
  <c r="T235" i="28"/>
  <c r="T236" i="28"/>
  <c r="T237" i="28"/>
  <c r="T238" i="28"/>
  <c r="T239" i="28"/>
  <c r="T240" i="28"/>
  <c r="T241" i="28"/>
  <c r="T242" i="28"/>
  <c r="T243" i="28"/>
  <c r="T244" i="28"/>
  <c r="T245" i="28"/>
  <c r="T246" i="28"/>
  <c r="T248" i="28"/>
  <c r="S252" i="28"/>
  <c r="R252" i="28"/>
  <c r="Q252" i="28"/>
  <c r="P252" i="28"/>
  <c r="O252" i="28"/>
  <c r="N252" i="28"/>
  <c r="M252" i="28"/>
  <c r="L252" i="28"/>
  <c r="K252" i="28"/>
  <c r="J252" i="28"/>
  <c r="I252" i="28"/>
  <c r="H252" i="28"/>
  <c r="G252" i="28"/>
  <c r="F252" i="28"/>
  <c r="E252" i="28"/>
  <c r="D252" i="28"/>
  <c r="C252" i="28"/>
  <c r="B252" i="28"/>
  <c r="S251" i="28"/>
  <c r="R251" i="28"/>
  <c r="Q251" i="28"/>
  <c r="P251" i="28"/>
  <c r="O251" i="28"/>
  <c r="N251" i="28"/>
  <c r="M251" i="28"/>
  <c r="L251" i="28"/>
  <c r="K251" i="28"/>
  <c r="J251" i="28"/>
  <c r="I251" i="28"/>
  <c r="H251" i="28"/>
  <c r="G251" i="28"/>
  <c r="F251" i="28"/>
  <c r="E251" i="28"/>
  <c r="D251" i="28"/>
  <c r="C251" i="28"/>
  <c r="B251" i="28"/>
  <c r="T83" i="26"/>
  <c r="T4" i="26"/>
  <c r="T5" i="26"/>
  <c r="T6" i="26"/>
  <c r="T8" i="26"/>
  <c r="T251" i="26" s="1"/>
  <c r="T9" i="26"/>
  <c r="T10" i="26"/>
  <c r="T11" i="26"/>
  <c r="T12" i="26"/>
  <c r="T14" i="26"/>
  <c r="T252" i="26" s="1"/>
  <c r="T15" i="26"/>
  <c r="T17" i="26"/>
  <c r="T18" i="26"/>
  <c r="T19" i="26"/>
  <c r="T20" i="26"/>
  <c r="T21" i="26"/>
  <c r="T22" i="26"/>
  <c r="T23" i="26"/>
  <c r="T24" i="26"/>
  <c r="T25" i="26"/>
  <c r="T26" i="26"/>
  <c r="T27" i="26"/>
  <c r="T28" i="26"/>
  <c r="T29" i="26"/>
  <c r="T30" i="26"/>
  <c r="T31" i="26"/>
  <c r="T32" i="26"/>
  <c r="T33" i="26"/>
  <c r="T34" i="26"/>
  <c r="T35" i="26"/>
  <c r="T36" i="26"/>
  <c r="T37" i="26"/>
  <c r="T38" i="26"/>
  <c r="T40" i="26"/>
  <c r="T41" i="26"/>
  <c r="T42" i="26"/>
  <c r="T43" i="26"/>
  <c r="T44" i="26"/>
  <c r="T45" i="26"/>
  <c r="T46" i="26"/>
  <c r="T47" i="26"/>
  <c r="T48" i="26"/>
  <c r="T49" i="26"/>
  <c r="T50" i="26"/>
  <c r="T51" i="26"/>
  <c r="T52" i="26"/>
  <c r="T53" i="26"/>
  <c r="T54" i="26"/>
  <c r="T56" i="26"/>
  <c r="T57" i="26"/>
  <c r="T58" i="26"/>
  <c r="T59" i="26"/>
  <c r="T60" i="26"/>
  <c r="T61" i="26"/>
  <c r="T63" i="26"/>
  <c r="T64" i="26"/>
  <c r="T65" i="26"/>
  <c r="T67" i="26"/>
  <c r="T68" i="26"/>
  <c r="T69" i="26"/>
  <c r="T70" i="26"/>
  <c r="T71" i="26"/>
  <c r="T72" i="26"/>
  <c r="T73" i="26"/>
  <c r="T74" i="26"/>
  <c r="T75" i="26"/>
  <c r="T76" i="26"/>
  <c r="T77" i="26"/>
  <c r="T78" i="26"/>
  <c r="T79" i="26"/>
  <c r="T81" i="26"/>
  <c r="T82" i="26"/>
  <c r="T84" i="26"/>
  <c r="T85" i="26"/>
  <c r="T86" i="26"/>
  <c r="T87" i="26"/>
  <c r="T88" i="26"/>
  <c r="T90" i="26"/>
  <c r="T91" i="26"/>
  <c r="T92" i="26"/>
  <c r="T94" i="26"/>
  <c r="T95" i="26"/>
  <c r="T96" i="26"/>
  <c r="T97" i="26"/>
  <c r="T98" i="26"/>
  <c r="T99" i="26"/>
  <c r="T100" i="26"/>
  <c r="T101" i="26"/>
  <c r="T102" i="26"/>
  <c r="T104" i="26"/>
  <c r="T106" i="26"/>
  <c r="T107" i="26"/>
  <c r="T109" i="26"/>
  <c r="T110" i="26"/>
  <c r="T111" i="26"/>
  <c r="T113" i="26"/>
  <c r="T115" i="26"/>
  <c r="T116" i="26"/>
  <c r="T117" i="26"/>
  <c r="T118" i="26"/>
  <c r="T119" i="26"/>
  <c r="T120" i="26"/>
  <c r="T121" i="26"/>
  <c r="T122" i="26"/>
  <c r="T123" i="26"/>
  <c r="T124" i="26"/>
  <c r="T125" i="26"/>
  <c r="T127" i="26"/>
  <c r="T128" i="26"/>
  <c r="T129" i="26"/>
  <c r="T130" i="26"/>
  <c r="T131" i="26"/>
  <c r="T132" i="26"/>
  <c r="T133" i="26"/>
  <c r="T134" i="26"/>
  <c r="T135" i="26"/>
  <c r="T136" i="26"/>
  <c r="T137" i="26"/>
  <c r="T139" i="26"/>
  <c r="T141" i="26"/>
  <c r="T142" i="26"/>
  <c r="T143" i="26"/>
  <c r="T144" i="26"/>
  <c r="T145" i="26"/>
  <c r="T146" i="26"/>
  <c r="T148" i="26"/>
  <c r="T149" i="26"/>
  <c r="T150" i="26"/>
  <c r="T151" i="26"/>
  <c r="T152" i="26"/>
  <c r="T153" i="26"/>
  <c r="T155" i="26"/>
  <c r="T156" i="26"/>
  <c r="T157" i="26"/>
  <c r="T158" i="26"/>
  <c r="T160" i="26"/>
  <c r="T161" i="26"/>
  <c r="T163" i="26"/>
  <c r="T165" i="26"/>
  <c r="T167" i="26"/>
  <c r="T168" i="26"/>
  <c r="T169" i="26"/>
  <c r="T170" i="26"/>
  <c r="T172" i="26"/>
  <c r="T173" i="26"/>
  <c r="T175" i="26"/>
  <c r="T176" i="26"/>
  <c r="T177" i="26"/>
  <c r="T178" i="26"/>
  <c r="T179" i="26"/>
  <c r="T180" i="26"/>
  <c r="T181" i="26"/>
  <c r="T182" i="26"/>
  <c r="T184" i="26"/>
  <c r="T186" i="26"/>
  <c r="T187" i="26"/>
  <c r="T188" i="26"/>
  <c r="T190" i="26"/>
  <c r="T191" i="26"/>
  <c r="T192" i="26"/>
  <c r="T193" i="26"/>
  <c r="T195" i="26"/>
  <c r="T196" i="26"/>
  <c r="T197" i="26"/>
  <c r="T198" i="26"/>
  <c r="T199" i="26"/>
  <c r="T200" i="26"/>
  <c r="T201" i="26"/>
  <c r="T202" i="26"/>
  <c r="T203" i="26"/>
  <c r="T204" i="26"/>
  <c r="T205" i="26"/>
  <c r="T206" i="26"/>
  <c r="T207" i="26"/>
  <c r="T209" i="26"/>
  <c r="T210" i="26"/>
  <c r="T211" i="26"/>
  <c r="T212" i="26"/>
  <c r="T213" i="26"/>
  <c r="T215" i="26"/>
  <c r="T217" i="26"/>
  <c r="T219" i="26"/>
  <c r="T220" i="26"/>
  <c r="T221" i="26"/>
  <c r="T223" i="26"/>
  <c r="T224" i="26"/>
  <c r="T225" i="26"/>
  <c r="T226" i="26"/>
  <c r="T227" i="26"/>
  <c r="T228" i="26"/>
  <c r="T229" i="26"/>
  <c r="T230" i="26"/>
  <c r="T231" i="26"/>
  <c r="T232" i="26"/>
  <c r="T234" i="26"/>
  <c r="T235" i="26"/>
  <c r="T236" i="26"/>
  <c r="T237" i="26"/>
  <c r="T238" i="26"/>
  <c r="T239" i="26"/>
  <c r="T240" i="26"/>
  <c r="T241" i="26"/>
  <c r="T242" i="26"/>
  <c r="T243" i="26"/>
  <c r="T244" i="26"/>
  <c r="T245" i="26"/>
  <c r="T246" i="26"/>
  <c r="T248" i="26"/>
  <c r="S252" i="26"/>
  <c r="R252" i="26"/>
  <c r="Q252" i="26"/>
  <c r="P252" i="26"/>
  <c r="O252" i="26"/>
  <c r="N252" i="26"/>
  <c r="M252" i="26"/>
  <c r="L252" i="26"/>
  <c r="K252" i="26"/>
  <c r="J252" i="26"/>
  <c r="I252" i="26"/>
  <c r="H252" i="26"/>
  <c r="G252" i="26"/>
  <c r="F252" i="26"/>
  <c r="E252" i="26"/>
  <c r="D252" i="26"/>
  <c r="C252" i="26"/>
  <c r="B252" i="26"/>
  <c r="S251" i="26"/>
  <c r="R251" i="26"/>
  <c r="Q251" i="26"/>
  <c r="P251" i="26"/>
  <c r="O251" i="26"/>
  <c r="N251" i="26"/>
  <c r="M251" i="26"/>
  <c r="L251" i="26"/>
  <c r="K251" i="26"/>
  <c r="J251" i="26"/>
  <c r="I251" i="26"/>
  <c r="H251" i="26"/>
  <c r="G251" i="26"/>
  <c r="F251" i="26"/>
  <c r="E251" i="26"/>
  <c r="D251" i="26"/>
  <c r="C251" i="26"/>
  <c r="B251" i="26"/>
  <c r="S251" i="25"/>
  <c r="R251" i="25"/>
  <c r="Q251" i="25"/>
  <c r="P251" i="25"/>
  <c r="O251" i="25"/>
  <c r="N251" i="25"/>
  <c r="M251" i="25"/>
  <c r="L251" i="25"/>
  <c r="K251" i="25"/>
  <c r="J251" i="25"/>
  <c r="I251" i="25"/>
  <c r="H251" i="25"/>
  <c r="G251" i="25"/>
  <c r="F251" i="25"/>
  <c r="E251" i="25"/>
  <c r="D251" i="25"/>
  <c r="C251" i="25"/>
  <c r="B251" i="25"/>
  <c r="S250" i="25"/>
  <c r="R250" i="25"/>
  <c r="Q250" i="25"/>
  <c r="P250" i="25"/>
  <c r="O250" i="25"/>
  <c r="N250" i="25"/>
  <c r="M250" i="25"/>
  <c r="L250" i="25"/>
  <c r="K250" i="25"/>
  <c r="J250" i="25"/>
  <c r="I250" i="25"/>
  <c r="H250" i="25"/>
  <c r="G250" i="25"/>
  <c r="F250" i="25"/>
  <c r="E250" i="25"/>
  <c r="D250" i="25"/>
  <c r="C250" i="25"/>
  <c r="B250" i="25"/>
  <c r="T247" i="25"/>
  <c r="T245" i="25"/>
  <c r="T244" i="25"/>
  <c r="T243" i="25"/>
  <c r="T242" i="25"/>
  <c r="T241" i="25"/>
  <c r="T240" i="25"/>
  <c r="T239" i="25"/>
  <c r="T238" i="25"/>
  <c r="T237" i="25"/>
  <c r="T236" i="25"/>
  <c r="T235" i="25"/>
  <c r="T234" i="25"/>
  <c r="T233" i="25"/>
  <c r="T231" i="25"/>
  <c r="T230" i="25"/>
  <c r="T229" i="25"/>
  <c r="T228" i="25"/>
  <c r="T227" i="25"/>
  <c r="T226" i="25"/>
  <c r="T225" i="25"/>
  <c r="T224" i="25"/>
  <c r="T223" i="25"/>
  <c r="T222" i="25"/>
  <c r="T220" i="25"/>
  <c r="T219" i="25"/>
  <c r="T218" i="25"/>
  <c r="T216" i="25"/>
  <c r="T214" i="25"/>
  <c r="T212" i="25"/>
  <c r="T211" i="25"/>
  <c r="T210" i="25"/>
  <c r="T209" i="25"/>
  <c r="T208" i="25"/>
  <c r="T206" i="25"/>
  <c r="T205" i="25"/>
  <c r="T204" i="25"/>
  <c r="T203" i="25"/>
  <c r="T202" i="25"/>
  <c r="T201" i="25"/>
  <c r="T200" i="25"/>
  <c r="T199" i="25"/>
  <c r="T198" i="25"/>
  <c r="T197" i="25"/>
  <c r="T196" i="25"/>
  <c r="T195" i="25"/>
  <c r="T194" i="25"/>
  <c r="T192" i="25"/>
  <c r="T191" i="25"/>
  <c r="T190" i="25"/>
  <c r="T189" i="25"/>
  <c r="T187" i="25"/>
  <c r="T186" i="25"/>
  <c r="T185" i="25"/>
  <c r="T183" i="25"/>
  <c r="T181" i="25"/>
  <c r="T180" i="25"/>
  <c r="T179" i="25"/>
  <c r="T178" i="25"/>
  <c r="T177" i="25"/>
  <c r="T176" i="25"/>
  <c r="T175" i="25"/>
  <c r="T174" i="25"/>
  <c r="T172" i="25"/>
  <c r="T171" i="25"/>
  <c r="T169" i="25"/>
  <c r="T168" i="25"/>
  <c r="T167" i="25"/>
  <c r="T166" i="25"/>
  <c r="T164" i="25"/>
  <c r="T162" i="25"/>
  <c r="T160" i="25"/>
  <c r="T159" i="25"/>
  <c r="T157" i="25"/>
  <c r="T156" i="25"/>
  <c r="T155" i="25"/>
  <c r="T154" i="25"/>
  <c r="T152" i="25"/>
  <c r="T151" i="25"/>
  <c r="T150" i="25"/>
  <c r="T149" i="25"/>
  <c r="T148" i="25"/>
  <c r="T147" i="25"/>
  <c r="T145" i="25"/>
  <c r="T144" i="25"/>
  <c r="T143" i="25"/>
  <c r="T142" i="25"/>
  <c r="T141" i="25"/>
  <c r="T140" i="25"/>
  <c r="T138" i="25"/>
  <c r="T136" i="25"/>
  <c r="T135" i="25"/>
  <c r="T134" i="25"/>
  <c r="T133" i="25"/>
  <c r="T132" i="25"/>
  <c r="T131" i="25"/>
  <c r="T130" i="25"/>
  <c r="T129" i="25"/>
  <c r="T128" i="25"/>
  <c r="T127" i="25"/>
  <c r="T126" i="25"/>
  <c r="T124" i="25"/>
  <c r="T123" i="25"/>
  <c r="T122" i="25"/>
  <c r="T121" i="25"/>
  <c r="T120" i="25"/>
  <c r="T119" i="25"/>
  <c r="T118" i="25"/>
  <c r="T117" i="25"/>
  <c r="T116" i="25"/>
  <c r="T115" i="25"/>
  <c r="T114" i="25"/>
  <c r="T112" i="25"/>
  <c r="T110" i="25"/>
  <c r="T109" i="25"/>
  <c r="T108" i="25"/>
  <c r="T106" i="25"/>
  <c r="T105" i="25"/>
  <c r="T103" i="25"/>
  <c r="T101" i="25"/>
  <c r="T100" i="25"/>
  <c r="T99" i="25"/>
  <c r="T98" i="25"/>
  <c r="T97" i="25"/>
  <c r="T96" i="25"/>
  <c r="T95" i="25"/>
  <c r="T94" i="25"/>
  <c r="T93" i="25"/>
  <c r="T91" i="25"/>
  <c r="T90" i="25"/>
  <c r="T89" i="25"/>
  <c r="T87" i="25"/>
  <c r="T86" i="25"/>
  <c r="T85" i="25"/>
  <c r="T84" i="25"/>
  <c r="T83" i="25"/>
  <c r="T82" i="25"/>
  <c r="T81" i="25"/>
  <c r="T79" i="25"/>
  <c r="T78" i="25"/>
  <c r="T77" i="25"/>
  <c r="T76" i="25"/>
  <c r="T75" i="25"/>
  <c r="T74" i="25"/>
  <c r="T73" i="25"/>
  <c r="T72" i="25"/>
  <c r="T71" i="25"/>
  <c r="T70" i="25"/>
  <c r="T69" i="25"/>
  <c r="T68" i="25"/>
  <c r="T67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50" i="25"/>
  <c r="T49" i="25"/>
  <c r="T48" i="25"/>
  <c r="T47" i="25"/>
  <c r="T46" i="25"/>
  <c r="T45" i="25"/>
  <c r="T44" i="25"/>
  <c r="T43" i="25"/>
  <c r="T42" i="25"/>
  <c r="T41" i="25"/>
  <c r="T40" i="25"/>
  <c r="T38" i="25"/>
  <c r="T37" i="25"/>
  <c r="T36" i="25"/>
  <c r="T35" i="25"/>
  <c r="T34" i="25"/>
  <c r="T4" i="25"/>
  <c r="T5" i="25"/>
  <c r="T6" i="25"/>
  <c r="T8" i="25"/>
  <c r="T9" i="25"/>
  <c r="T251" i="25" s="1"/>
  <c r="T10" i="25"/>
  <c r="T11" i="25"/>
  <c r="T12" i="25"/>
  <c r="T14" i="25"/>
  <c r="T15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S252" i="24"/>
  <c r="R252" i="24"/>
  <c r="Q252" i="24"/>
  <c r="P252" i="24"/>
  <c r="O252" i="24"/>
  <c r="N252" i="24"/>
  <c r="M252" i="24"/>
  <c r="L252" i="24"/>
  <c r="K252" i="24"/>
  <c r="J252" i="24"/>
  <c r="I252" i="24"/>
  <c r="H252" i="24"/>
  <c r="G252" i="24"/>
  <c r="F252" i="24"/>
  <c r="E252" i="24"/>
  <c r="D252" i="24"/>
  <c r="C252" i="24"/>
  <c r="B252" i="24"/>
  <c r="S251" i="24"/>
  <c r="R251" i="24"/>
  <c r="Q251" i="24"/>
  <c r="P251" i="24"/>
  <c r="O251" i="24"/>
  <c r="N251" i="24"/>
  <c r="M251" i="24"/>
  <c r="L251" i="24"/>
  <c r="K251" i="24"/>
  <c r="J251" i="24"/>
  <c r="I251" i="24"/>
  <c r="H251" i="24"/>
  <c r="G251" i="24"/>
  <c r="F251" i="24"/>
  <c r="E251" i="24"/>
  <c r="D251" i="24"/>
  <c r="C251" i="24"/>
  <c r="B251" i="24"/>
  <c r="T248" i="24"/>
  <c r="T246" i="24"/>
  <c r="T245" i="24"/>
  <c r="T244" i="24"/>
  <c r="T243" i="24"/>
  <c r="T242" i="24"/>
  <c r="T241" i="24"/>
  <c r="T240" i="24"/>
  <c r="T239" i="24"/>
  <c r="T238" i="24"/>
  <c r="T237" i="24"/>
  <c r="T236" i="24"/>
  <c r="T235" i="24"/>
  <c r="T234" i="24"/>
  <c r="T232" i="24"/>
  <c r="T231" i="24"/>
  <c r="T230" i="24"/>
  <c r="T229" i="24"/>
  <c r="T228" i="24"/>
  <c r="T227" i="24"/>
  <c r="T226" i="24"/>
  <c r="T225" i="24"/>
  <c r="T224" i="24"/>
  <c r="T223" i="24"/>
  <c r="T221" i="24"/>
  <c r="T220" i="24"/>
  <c r="T219" i="24"/>
  <c r="T217" i="24"/>
  <c r="T215" i="24"/>
  <c r="T213" i="24"/>
  <c r="T212" i="24"/>
  <c r="T211" i="24"/>
  <c r="T210" i="24"/>
  <c r="T209" i="24"/>
  <c r="T207" i="24"/>
  <c r="T206" i="24"/>
  <c r="T205" i="24"/>
  <c r="T204" i="24"/>
  <c r="T203" i="24"/>
  <c r="T202" i="24"/>
  <c r="T201" i="24"/>
  <c r="T200" i="24"/>
  <c r="T199" i="24"/>
  <c r="T198" i="24"/>
  <c r="T197" i="24"/>
  <c r="T196" i="24"/>
  <c r="T195" i="24"/>
  <c r="T193" i="24"/>
  <c r="T192" i="24"/>
  <c r="T191" i="24"/>
  <c r="T190" i="24"/>
  <c r="T188" i="24"/>
  <c r="T187" i="24"/>
  <c r="T186" i="24"/>
  <c r="T184" i="24"/>
  <c r="T182" i="24"/>
  <c r="T181" i="24"/>
  <c r="T180" i="24"/>
  <c r="T179" i="24"/>
  <c r="T178" i="24"/>
  <c r="T177" i="24"/>
  <c r="T176" i="24"/>
  <c r="T175" i="24"/>
  <c r="T173" i="24"/>
  <c r="T172" i="24"/>
  <c r="T170" i="24"/>
  <c r="T169" i="24"/>
  <c r="T168" i="24"/>
  <c r="T167" i="24"/>
  <c r="T165" i="24"/>
  <c r="T163" i="24"/>
  <c r="T161" i="24"/>
  <c r="T160" i="24"/>
  <c r="T158" i="24"/>
  <c r="T157" i="24"/>
  <c r="T156" i="24"/>
  <c r="T155" i="24"/>
  <c r="T153" i="24"/>
  <c r="T152" i="24"/>
  <c r="T151" i="24"/>
  <c r="T150" i="24"/>
  <c r="T149" i="24"/>
  <c r="T148" i="24"/>
  <c r="T147" i="24"/>
  <c r="T145" i="24"/>
  <c r="T144" i="24"/>
  <c r="T143" i="24"/>
  <c r="T142" i="24"/>
  <c r="T141" i="24"/>
  <c r="T140" i="24"/>
  <c r="T138" i="24"/>
  <c r="T136" i="24"/>
  <c r="T135" i="24"/>
  <c r="T134" i="24"/>
  <c r="T133" i="24"/>
  <c r="T132" i="24"/>
  <c r="T131" i="24"/>
  <c r="T130" i="24"/>
  <c r="T129" i="24"/>
  <c r="T128" i="24"/>
  <c r="T127" i="24"/>
  <c r="T126" i="24"/>
  <c r="T124" i="24"/>
  <c r="T123" i="24"/>
  <c r="T122" i="24"/>
  <c r="T121" i="24"/>
  <c r="T120" i="24"/>
  <c r="T119" i="24"/>
  <c r="T118" i="24"/>
  <c r="T117" i="24"/>
  <c r="T116" i="24"/>
  <c r="T115" i="24"/>
  <c r="T114" i="24"/>
  <c r="T112" i="24"/>
  <c r="T110" i="24"/>
  <c r="T109" i="24"/>
  <c r="T108" i="24"/>
  <c r="T106" i="24"/>
  <c r="T105" i="24"/>
  <c r="T103" i="24"/>
  <c r="T101" i="24"/>
  <c r="T100" i="24"/>
  <c r="T99" i="24"/>
  <c r="T98" i="24"/>
  <c r="T97" i="24"/>
  <c r="T96" i="24"/>
  <c r="T95" i="24"/>
  <c r="T94" i="24"/>
  <c r="T93" i="24"/>
  <c r="T91" i="24"/>
  <c r="T90" i="24"/>
  <c r="T89" i="24"/>
  <c r="T87" i="24"/>
  <c r="T86" i="24"/>
  <c r="T85" i="24"/>
  <c r="T84" i="24"/>
  <c r="T83" i="24"/>
  <c r="T82" i="24"/>
  <c r="T81" i="24"/>
  <c r="T79" i="24"/>
  <c r="T78" i="24"/>
  <c r="T77" i="24"/>
  <c r="T76" i="24"/>
  <c r="T75" i="24"/>
  <c r="T74" i="24"/>
  <c r="T73" i="24"/>
  <c r="T72" i="24"/>
  <c r="T71" i="24"/>
  <c r="T70" i="24"/>
  <c r="T69" i="24"/>
  <c r="T68" i="24"/>
  <c r="T67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50" i="24"/>
  <c r="T49" i="24"/>
  <c r="T48" i="24"/>
  <c r="T47" i="24"/>
  <c r="T46" i="24"/>
  <c r="T45" i="24"/>
  <c r="T44" i="24"/>
  <c r="T43" i="24"/>
  <c r="T42" i="24"/>
  <c r="T41" i="24"/>
  <c r="T40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5" i="24"/>
  <c r="T14" i="24"/>
  <c r="T12" i="24"/>
  <c r="T11" i="24"/>
  <c r="T10" i="24"/>
  <c r="T9" i="24"/>
  <c r="T8" i="24"/>
  <c r="T6" i="24"/>
  <c r="T252" i="24" s="1"/>
  <c r="T4" i="24"/>
  <c r="T251" i="24" s="1"/>
  <c r="T5" i="24"/>
  <c r="S251" i="23"/>
  <c r="R251" i="23"/>
  <c r="Q251" i="23"/>
  <c r="P251" i="23"/>
  <c r="O251" i="23"/>
  <c r="N251" i="23"/>
  <c r="M251" i="23"/>
  <c r="L251" i="23"/>
  <c r="K251" i="23"/>
  <c r="J251" i="23"/>
  <c r="I251" i="23"/>
  <c r="H251" i="23"/>
  <c r="G251" i="23"/>
  <c r="F251" i="23"/>
  <c r="E251" i="23"/>
  <c r="D251" i="23"/>
  <c r="C251" i="23"/>
  <c r="B251" i="23"/>
  <c r="S250" i="23"/>
  <c r="R250" i="23"/>
  <c r="Q250" i="23"/>
  <c r="P250" i="23"/>
  <c r="O250" i="23"/>
  <c r="N250" i="23"/>
  <c r="M250" i="23"/>
  <c r="L250" i="23"/>
  <c r="K250" i="23"/>
  <c r="J250" i="23"/>
  <c r="I250" i="23"/>
  <c r="H250" i="23"/>
  <c r="G250" i="23"/>
  <c r="F250" i="23"/>
  <c r="E250" i="23"/>
  <c r="D250" i="23"/>
  <c r="C250" i="23"/>
  <c r="B250" i="23"/>
  <c r="T247" i="23"/>
  <c r="T245" i="23"/>
  <c r="T244" i="23"/>
  <c r="T243" i="23"/>
  <c r="T242" i="23"/>
  <c r="T241" i="23"/>
  <c r="T240" i="23"/>
  <c r="T239" i="23"/>
  <c r="T238" i="23"/>
  <c r="T237" i="23"/>
  <c r="T236" i="23"/>
  <c r="T235" i="23"/>
  <c r="T234" i="23"/>
  <c r="T233" i="23"/>
  <c r="T231" i="23"/>
  <c r="T230" i="23"/>
  <c r="T229" i="23"/>
  <c r="T228" i="23"/>
  <c r="T227" i="23"/>
  <c r="T226" i="23"/>
  <c r="T225" i="23"/>
  <c r="T224" i="23"/>
  <c r="T223" i="23"/>
  <c r="T222" i="23"/>
  <c r="T220" i="23"/>
  <c r="T219" i="23"/>
  <c r="T218" i="23"/>
  <c r="T216" i="23"/>
  <c r="T214" i="23"/>
  <c r="T212" i="23"/>
  <c r="T211" i="23"/>
  <c r="T210" i="23"/>
  <c r="T209" i="23"/>
  <c r="T208" i="23"/>
  <c r="T206" i="23"/>
  <c r="T205" i="23"/>
  <c r="T204" i="23"/>
  <c r="T203" i="23"/>
  <c r="T202" i="23"/>
  <c r="T201" i="23"/>
  <c r="T200" i="23"/>
  <c r="T199" i="23"/>
  <c r="T198" i="23"/>
  <c r="T197" i="23"/>
  <c r="T196" i="23"/>
  <c r="T195" i="23"/>
  <c r="T194" i="23"/>
  <c r="T192" i="23"/>
  <c r="T191" i="23"/>
  <c r="T190" i="23"/>
  <c r="T189" i="23"/>
  <c r="T187" i="23"/>
  <c r="T186" i="23"/>
  <c r="T185" i="23"/>
  <c r="T183" i="23"/>
  <c r="T181" i="23"/>
  <c r="T180" i="23"/>
  <c r="T179" i="23"/>
  <c r="T178" i="23"/>
  <c r="T177" i="23"/>
  <c r="T176" i="23"/>
  <c r="T175" i="23"/>
  <c r="T174" i="23"/>
  <c r="T172" i="23"/>
  <c r="T171" i="23"/>
  <c r="T169" i="23"/>
  <c r="T168" i="23"/>
  <c r="T167" i="23"/>
  <c r="T166" i="23"/>
  <c r="T164" i="23"/>
  <c r="T162" i="23"/>
  <c r="T160" i="23"/>
  <c r="T159" i="23"/>
  <c r="T157" i="23"/>
  <c r="T156" i="23"/>
  <c r="T155" i="23"/>
  <c r="T154" i="23"/>
  <c r="T152" i="23"/>
  <c r="T151" i="23"/>
  <c r="T150" i="23"/>
  <c r="T149" i="23"/>
  <c r="T148" i="23"/>
  <c r="T147" i="23"/>
  <c r="T145" i="23"/>
  <c r="T144" i="23"/>
  <c r="T143" i="23"/>
  <c r="T142" i="23"/>
  <c r="T141" i="23"/>
  <c r="T140" i="23"/>
  <c r="T138" i="23"/>
  <c r="T136" i="23"/>
  <c r="T135" i="23"/>
  <c r="T134" i="23"/>
  <c r="T133" i="23"/>
  <c r="T132" i="23"/>
  <c r="T131" i="23"/>
  <c r="T130" i="23"/>
  <c r="T129" i="23"/>
  <c r="T128" i="23"/>
  <c r="T127" i="23"/>
  <c r="T126" i="23"/>
  <c r="T124" i="23"/>
  <c r="T123" i="23"/>
  <c r="T122" i="23"/>
  <c r="T121" i="23"/>
  <c r="T120" i="23"/>
  <c r="T119" i="23"/>
  <c r="T118" i="23"/>
  <c r="T117" i="23"/>
  <c r="T116" i="23"/>
  <c r="T115" i="23"/>
  <c r="T114" i="23"/>
  <c r="T112" i="23"/>
  <c r="T110" i="23"/>
  <c r="T109" i="23"/>
  <c r="T108" i="23"/>
  <c r="T106" i="23"/>
  <c r="T105" i="23"/>
  <c r="T103" i="23"/>
  <c r="T101" i="23"/>
  <c r="T100" i="23"/>
  <c r="T99" i="23"/>
  <c r="T98" i="23"/>
  <c r="T97" i="23"/>
  <c r="T96" i="23"/>
  <c r="T95" i="23"/>
  <c r="T94" i="23"/>
  <c r="T93" i="23"/>
  <c r="T91" i="23"/>
  <c r="T90" i="23"/>
  <c r="T89" i="23"/>
  <c r="T87" i="23"/>
  <c r="T86" i="23"/>
  <c r="T85" i="23"/>
  <c r="T84" i="23"/>
  <c r="T83" i="23"/>
  <c r="T82" i="23"/>
  <c r="T81" i="23"/>
  <c r="T79" i="23"/>
  <c r="T78" i="23"/>
  <c r="T77" i="23"/>
  <c r="T76" i="23"/>
  <c r="T75" i="23"/>
  <c r="T74" i="23"/>
  <c r="T73" i="23"/>
  <c r="T72" i="23"/>
  <c r="T71" i="23"/>
  <c r="T70" i="23"/>
  <c r="T69" i="23"/>
  <c r="T68" i="23"/>
  <c r="T67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50" i="23"/>
  <c r="T49" i="23"/>
  <c r="T48" i="23"/>
  <c r="T47" i="23"/>
  <c r="T46" i="23"/>
  <c r="T45" i="23"/>
  <c r="T44" i="23"/>
  <c r="T43" i="23"/>
  <c r="T42" i="23"/>
  <c r="T41" i="23"/>
  <c r="T40" i="23"/>
  <c r="T38" i="23"/>
  <c r="T37" i="23"/>
  <c r="T36" i="23"/>
  <c r="T35" i="23"/>
  <c r="T34" i="23"/>
  <c r="T33" i="23"/>
  <c r="T32" i="23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5" i="23"/>
  <c r="T14" i="23"/>
  <c r="T12" i="23"/>
  <c r="T11" i="23"/>
  <c r="T10" i="23"/>
  <c r="T9" i="23"/>
  <c r="T8" i="23"/>
  <c r="T6" i="23"/>
  <c r="T5" i="23"/>
  <c r="T250" i="23" s="1"/>
  <c r="T4" i="23"/>
  <c r="S260" i="17"/>
  <c r="R260" i="17"/>
  <c r="Q260" i="17"/>
  <c r="P260" i="17"/>
  <c r="O260" i="17"/>
  <c r="N260" i="17"/>
  <c r="M260" i="17"/>
  <c r="L260" i="17"/>
  <c r="K260" i="17"/>
  <c r="J260" i="17"/>
  <c r="I260" i="17"/>
  <c r="H260" i="17"/>
  <c r="G260" i="17"/>
  <c r="F260" i="17"/>
  <c r="E260" i="17"/>
  <c r="D260" i="17"/>
  <c r="C260" i="17"/>
  <c r="B260" i="17"/>
  <c r="S259" i="17"/>
  <c r="R259" i="17"/>
  <c r="Q259" i="17"/>
  <c r="P259" i="17"/>
  <c r="O259" i="17"/>
  <c r="N259" i="17"/>
  <c r="M259" i="17"/>
  <c r="L259" i="17"/>
  <c r="K259" i="17"/>
  <c r="J259" i="17"/>
  <c r="I259" i="17"/>
  <c r="H259" i="17"/>
  <c r="G259" i="17"/>
  <c r="F259" i="17"/>
  <c r="E259" i="17"/>
  <c r="D259" i="17"/>
  <c r="C259" i="17"/>
  <c r="B259" i="17"/>
  <c r="T257" i="17"/>
  <c r="T256" i="17"/>
  <c r="T255" i="17"/>
  <c r="T254" i="17"/>
  <c r="T253" i="17"/>
  <c r="T252" i="17"/>
  <c r="T250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5" i="17"/>
  <c r="T234" i="17"/>
  <c r="T233" i="17"/>
  <c r="T232" i="17"/>
  <c r="T231" i="17"/>
  <c r="T230" i="17"/>
  <c r="T229" i="17"/>
  <c r="T228" i="17"/>
  <c r="T227" i="17"/>
  <c r="T226" i="17"/>
  <c r="T225" i="17"/>
  <c r="T224" i="17"/>
  <c r="T222" i="17"/>
  <c r="T220" i="17"/>
  <c r="T218" i="17"/>
  <c r="T216" i="17"/>
  <c r="T215" i="17"/>
  <c r="T214" i="17"/>
  <c r="T213" i="17"/>
  <c r="T212" i="17"/>
  <c r="T210" i="17"/>
  <c r="T209" i="17"/>
  <c r="T208" i="17"/>
  <c r="T207" i="17"/>
  <c r="T206" i="17"/>
  <c r="T205" i="17"/>
  <c r="T204" i="17"/>
  <c r="T203" i="17"/>
  <c r="T202" i="17"/>
  <c r="T201" i="17"/>
  <c r="T200" i="17"/>
  <c r="T199" i="17"/>
  <c r="T198" i="17"/>
  <c r="T196" i="17"/>
  <c r="T195" i="17"/>
  <c r="T194" i="17"/>
  <c r="T193" i="17"/>
  <c r="T192" i="17"/>
  <c r="T190" i="17"/>
  <c r="T188" i="17"/>
  <c r="T187" i="17"/>
  <c r="T185" i="17"/>
  <c r="T184" i="17"/>
  <c r="T182" i="17"/>
  <c r="T181" i="17"/>
  <c r="T179" i="17"/>
  <c r="T178" i="17"/>
  <c r="T177" i="17"/>
  <c r="T176" i="17"/>
  <c r="T175" i="17"/>
  <c r="T173" i="17"/>
  <c r="T172" i="17"/>
  <c r="T170" i="17"/>
  <c r="T169" i="17"/>
  <c r="T168" i="17"/>
  <c r="T167" i="17"/>
  <c r="T165" i="17"/>
  <c r="T163" i="17"/>
  <c r="T161" i="17"/>
  <c r="T160" i="17"/>
  <c r="T158" i="17"/>
  <c r="T157" i="17"/>
  <c r="T156" i="17"/>
  <c r="T155" i="17"/>
  <c r="T153" i="17"/>
  <c r="T152" i="17"/>
  <c r="T151" i="17"/>
  <c r="T150" i="17"/>
  <c r="T149" i="17"/>
  <c r="T148" i="17"/>
  <c r="T146" i="17"/>
  <c r="T145" i="17"/>
  <c r="T144" i="17"/>
  <c r="T143" i="17"/>
  <c r="T142" i="17"/>
  <c r="T141" i="17"/>
  <c r="T139" i="17"/>
  <c r="T137" i="17"/>
  <c r="T136" i="17"/>
  <c r="T135" i="17"/>
  <c r="T134" i="17"/>
  <c r="T133" i="17"/>
  <c r="T132" i="17"/>
  <c r="T131" i="17"/>
  <c r="T130" i="17"/>
  <c r="T129" i="17"/>
  <c r="T128" i="17"/>
  <c r="T126" i="17"/>
  <c r="T125" i="17"/>
  <c r="T124" i="17"/>
  <c r="T123" i="17"/>
  <c r="T122" i="17"/>
  <c r="T121" i="17"/>
  <c r="T120" i="17"/>
  <c r="T119" i="17"/>
  <c r="T118" i="17"/>
  <c r="T117" i="17"/>
  <c r="T116" i="17"/>
  <c r="T114" i="17"/>
  <c r="T112" i="17"/>
  <c r="T111" i="17"/>
  <c r="T110" i="17"/>
  <c r="T108" i="17"/>
  <c r="T107" i="17"/>
  <c r="T105" i="17"/>
  <c r="T103" i="17"/>
  <c r="T102" i="17"/>
  <c r="T101" i="17"/>
  <c r="T100" i="17"/>
  <c r="T99" i="17"/>
  <c r="T98" i="17"/>
  <c r="T97" i="17"/>
  <c r="T96" i="17"/>
  <c r="T95" i="17"/>
  <c r="T93" i="17"/>
  <c r="T92" i="17"/>
  <c r="T91" i="17"/>
  <c r="T89" i="17"/>
  <c r="T88" i="17"/>
  <c r="T87" i="17"/>
  <c r="T86" i="17"/>
  <c r="T85" i="17"/>
  <c r="T84" i="17"/>
  <c r="T83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7" i="17"/>
  <c r="T66" i="17"/>
  <c r="T65" i="17"/>
  <c r="T63" i="17"/>
  <c r="T62" i="17"/>
  <c r="T61" i="17"/>
  <c r="T60" i="17"/>
  <c r="T59" i="17"/>
  <c r="T58" i="17"/>
  <c r="T57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5" i="17"/>
  <c r="T14" i="17"/>
  <c r="T12" i="17"/>
  <c r="T11" i="17"/>
  <c r="T10" i="17"/>
  <c r="T9" i="17"/>
  <c r="T8" i="17"/>
  <c r="T6" i="17"/>
  <c r="T5" i="17"/>
  <c r="T260" i="17" s="1"/>
  <c r="T4" i="17"/>
  <c r="T257" i="14"/>
  <c r="T256" i="14"/>
  <c r="T148" i="14"/>
  <c r="T149" i="14"/>
  <c r="S260" i="14"/>
  <c r="R260" i="14"/>
  <c r="Q260" i="14"/>
  <c r="P260" i="14"/>
  <c r="O260" i="14"/>
  <c r="N260" i="14"/>
  <c r="M260" i="14"/>
  <c r="L260" i="14"/>
  <c r="K260" i="14"/>
  <c r="J260" i="14"/>
  <c r="I260" i="14"/>
  <c r="H260" i="14"/>
  <c r="G260" i="14"/>
  <c r="F260" i="14"/>
  <c r="E260" i="14"/>
  <c r="D260" i="14"/>
  <c r="C260" i="14"/>
  <c r="B260" i="14"/>
  <c r="S259" i="14"/>
  <c r="R259" i="14"/>
  <c r="Q259" i="14"/>
  <c r="P259" i="14"/>
  <c r="O259" i="14"/>
  <c r="N259" i="14"/>
  <c r="M259" i="14"/>
  <c r="L259" i="14"/>
  <c r="K259" i="14"/>
  <c r="J259" i="14"/>
  <c r="I259" i="14"/>
  <c r="H259" i="14"/>
  <c r="G259" i="14"/>
  <c r="F259" i="14"/>
  <c r="E259" i="14"/>
  <c r="D259" i="14"/>
  <c r="C259" i="14"/>
  <c r="B259" i="14"/>
  <c r="T255" i="14"/>
  <c r="T254" i="14"/>
  <c r="T253" i="14"/>
  <c r="T252" i="14"/>
  <c r="T250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2" i="14"/>
  <c r="T220" i="14"/>
  <c r="T218" i="14"/>
  <c r="T216" i="14"/>
  <c r="T215" i="14"/>
  <c r="T214" i="14"/>
  <c r="T213" i="14"/>
  <c r="T212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6" i="14"/>
  <c r="T195" i="14"/>
  <c r="T194" i="14"/>
  <c r="T193" i="14"/>
  <c r="T192" i="14"/>
  <c r="T190" i="14"/>
  <c r="T188" i="14"/>
  <c r="T187" i="14"/>
  <c r="T185" i="14"/>
  <c r="T184" i="14"/>
  <c r="T182" i="14"/>
  <c r="T181" i="14"/>
  <c r="T179" i="14"/>
  <c r="T178" i="14"/>
  <c r="T177" i="14"/>
  <c r="T176" i="14"/>
  <c r="T175" i="14"/>
  <c r="T173" i="14"/>
  <c r="T172" i="14"/>
  <c r="T170" i="14"/>
  <c r="T169" i="14"/>
  <c r="T168" i="14"/>
  <c r="T167" i="14"/>
  <c r="T165" i="14"/>
  <c r="T163" i="14"/>
  <c r="T161" i="14"/>
  <c r="T160" i="14"/>
  <c r="T158" i="14"/>
  <c r="T157" i="14"/>
  <c r="T156" i="14"/>
  <c r="T155" i="14"/>
  <c r="T153" i="14"/>
  <c r="T152" i="14"/>
  <c r="T151" i="14"/>
  <c r="T150" i="14"/>
  <c r="T146" i="14"/>
  <c r="T145" i="14"/>
  <c r="T144" i="14"/>
  <c r="T143" i="14"/>
  <c r="T142" i="14"/>
  <c r="T141" i="14"/>
  <c r="T139" i="14"/>
  <c r="T137" i="14"/>
  <c r="T136" i="14"/>
  <c r="T135" i="14"/>
  <c r="T134" i="14"/>
  <c r="T133" i="14"/>
  <c r="T132" i="14"/>
  <c r="T131" i="14"/>
  <c r="T130" i="14"/>
  <c r="T129" i="14"/>
  <c r="T128" i="14"/>
  <c r="T126" i="14"/>
  <c r="T125" i="14"/>
  <c r="T124" i="14"/>
  <c r="T123" i="14"/>
  <c r="T122" i="14"/>
  <c r="T121" i="14"/>
  <c r="T120" i="14"/>
  <c r="T119" i="14"/>
  <c r="T118" i="14"/>
  <c r="T117" i="14"/>
  <c r="T116" i="14"/>
  <c r="T114" i="14"/>
  <c r="T112" i="14"/>
  <c r="T111" i="14"/>
  <c r="T110" i="14"/>
  <c r="T108" i="14"/>
  <c r="T107" i="14"/>
  <c r="T105" i="14"/>
  <c r="T103" i="14"/>
  <c r="T102" i="14"/>
  <c r="T101" i="14"/>
  <c r="T100" i="14"/>
  <c r="T99" i="14"/>
  <c r="T98" i="14"/>
  <c r="T97" i="14"/>
  <c r="T96" i="14"/>
  <c r="T95" i="14"/>
  <c r="T93" i="14"/>
  <c r="T92" i="14"/>
  <c r="T91" i="14"/>
  <c r="T89" i="14"/>
  <c r="T88" i="14"/>
  <c r="T87" i="14"/>
  <c r="T86" i="14"/>
  <c r="T85" i="14"/>
  <c r="T84" i="14"/>
  <c r="T83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7" i="14"/>
  <c r="T66" i="14"/>
  <c r="T65" i="14"/>
  <c r="T63" i="14"/>
  <c r="T62" i="14"/>
  <c r="T61" i="14"/>
  <c r="T60" i="14"/>
  <c r="T59" i="14"/>
  <c r="T58" i="14"/>
  <c r="T57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5" i="14"/>
  <c r="T14" i="14"/>
  <c r="T12" i="14"/>
  <c r="T11" i="14"/>
  <c r="T10" i="14"/>
  <c r="T9" i="14"/>
  <c r="T8" i="14"/>
  <c r="T6" i="14"/>
  <c r="T4" i="14"/>
  <c r="T5" i="14"/>
  <c r="T259" i="14" s="1"/>
  <c r="T193" i="13"/>
  <c r="S258" i="13"/>
  <c r="R258" i="13"/>
  <c r="Q258" i="13"/>
  <c r="P258" i="13"/>
  <c r="O258" i="13"/>
  <c r="N258" i="13"/>
  <c r="M258" i="13"/>
  <c r="L258" i="13"/>
  <c r="K258" i="13"/>
  <c r="J258" i="13"/>
  <c r="I258" i="13"/>
  <c r="H258" i="13"/>
  <c r="G258" i="13"/>
  <c r="F258" i="13"/>
  <c r="E258" i="13"/>
  <c r="D258" i="13"/>
  <c r="C258" i="13"/>
  <c r="B258" i="13"/>
  <c r="S257" i="13"/>
  <c r="R257" i="13"/>
  <c r="Q257" i="13"/>
  <c r="P257" i="13"/>
  <c r="O257" i="13"/>
  <c r="N257" i="13"/>
  <c r="M257" i="13"/>
  <c r="L257" i="13"/>
  <c r="K257" i="13"/>
  <c r="J257" i="13"/>
  <c r="I257" i="13"/>
  <c r="H257" i="13"/>
  <c r="G257" i="13"/>
  <c r="F257" i="13"/>
  <c r="E257" i="13"/>
  <c r="D257" i="13"/>
  <c r="C257" i="13"/>
  <c r="B257" i="13"/>
  <c r="T255" i="13"/>
  <c r="T254" i="13"/>
  <c r="T253" i="13"/>
  <c r="T252" i="13"/>
  <c r="T250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2" i="13"/>
  <c r="T220" i="13"/>
  <c r="T218" i="13"/>
  <c r="T216" i="13"/>
  <c r="T215" i="13"/>
  <c r="T214" i="13"/>
  <c r="T213" i="13"/>
  <c r="T212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6" i="13"/>
  <c r="T195" i="13"/>
  <c r="T194" i="13"/>
  <c r="T192" i="13"/>
  <c r="T190" i="13"/>
  <c r="T188" i="13"/>
  <c r="T187" i="13"/>
  <c r="T185" i="13"/>
  <c r="T184" i="13"/>
  <c r="T182" i="13"/>
  <c r="T181" i="13"/>
  <c r="T179" i="13"/>
  <c r="T178" i="13"/>
  <c r="T177" i="13"/>
  <c r="T176" i="13"/>
  <c r="T175" i="13"/>
  <c r="T173" i="13"/>
  <c r="T172" i="13"/>
  <c r="T170" i="13"/>
  <c r="T169" i="13"/>
  <c r="T168" i="13"/>
  <c r="T167" i="13"/>
  <c r="T165" i="13"/>
  <c r="T163" i="13"/>
  <c r="T161" i="13"/>
  <c r="T160" i="13"/>
  <c r="T158" i="13"/>
  <c r="T157" i="13"/>
  <c r="T156" i="13"/>
  <c r="T155" i="13"/>
  <c r="T153" i="13"/>
  <c r="T152" i="13"/>
  <c r="T151" i="13"/>
  <c r="T150" i="13"/>
  <c r="T149" i="13"/>
  <c r="T148" i="13"/>
  <c r="T146" i="13"/>
  <c r="T145" i="13"/>
  <c r="T144" i="13"/>
  <c r="T143" i="13"/>
  <c r="T142" i="13"/>
  <c r="T141" i="13"/>
  <c r="T139" i="13"/>
  <c r="T137" i="13"/>
  <c r="T136" i="13"/>
  <c r="T135" i="13"/>
  <c r="T134" i="13"/>
  <c r="T133" i="13"/>
  <c r="T132" i="13"/>
  <c r="T131" i="13"/>
  <c r="T130" i="13"/>
  <c r="T129" i="13"/>
  <c r="T128" i="13"/>
  <c r="T126" i="13"/>
  <c r="T125" i="13"/>
  <c r="T124" i="13"/>
  <c r="T123" i="13"/>
  <c r="T122" i="13"/>
  <c r="T121" i="13"/>
  <c r="T120" i="13"/>
  <c r="T119" i="13"/>
  <c r="T118" i="13"/>
  <c r="T117" i="13"/>
  <c r="T116" i="13"/>
  <c r="T114" i="13"/>
  <c r="T112" i="13"/>
  <c r="T111" i="13"/>
  <c r="T110" i="13"/>
  <c r="T108" i="13"/>
  <c r="T107" i="13"/>
  <c r="T105" i="13"/>
  <c r="T103" i="13"/>
  <c r="T102" i="13"/>
  <c r="T101" i="13"/>
  <c r="T100" i="13"/>
  <c r="T99" i="13"/>
  <c r="T98" i="13"/>
  <c r="T97" i="13"/>
  <c r="T96" i="13"/>
  <c r="T95" i="13"/>
  <c r="T93" i="13"/>
  <c r="T92" i="13"/>
  <c r="T91" i="13"/>
  <c r="T89" i="13"/>
  <c r="T88" i="13"/>
  <c r="T87" i="13"/>
  <c r="T86" i="13"/>
  <c r="T85" i="13"/>
  <c r="T84" i="13"/>
  <c r="T83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7" i="13"/>
  <c r="T66" i="13"/>
  <c r="T65" i="13"/>
  <c r="T63" i="13"/>
  <c r="T62" i="13"/>
  <c r="T61" i="13"/>
  <c r="T60" i="13"/>
  <c r="T59" i="13"/>
  <c r="T58" i="13"/>
  <c r="T57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5" i="13"/>
  <c r="T14" i="13"/>
  <c r="T12" i="13"/>
  <c r="T11" i="13"/>
  <c r="T10" i="13"/>
  <c r="T9" i="13"/>
  <c r="T8" i="13"/>
  <c r="T258" i="13" s="1"/>
  <c r="T4" i="13"/>
  <c r="T5" i="13"/>
  <c r="T6" i="13"/>
  <c r="E257" i="10"/>
  <c r="T4" i="2"/>
  <c r="T5" i="2"/>
  <c r="T257" i="2" s="1"/>
  <c r="T6" i="2"/>
  <c r="T8" i="2"/>
  <c r="T9" i="2"/>
  <c r="T10" i="2"/>
  <c r="T11" i="2"/>
  <c r="T12" i="2"/>
  <c r="T14" i="2"/>
  <c r="T15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7" i="2"/>
  <c r="T58" i="2"/>
  <c r="T61" i="2"/>
  <c r="T62" i="2"/>
  <c r="T63" i="2"/>
  <c r="T65" i="2"/>
  <c r="T66" i="2"/>
  <c r="T67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3" i="2"/>
  <c r="T84" i="2"/>
  <c r="T85" i="2"/>
  <c r="T86" i="2"/>
  <c r="T87" i="2"/>
  <c r="T88" i="2"/>
  <c r="T89" i="2"/>
  <c r="T91" i="2"/>
  <c r="T92" i="2"/>
  <c r="T93" i="2"/>
  <c r="T95" i="2"/>
  <c r="T96" i="2"/>
  <c r="T97" i="2"/>
  <c r="T98" i="2"/>
  <c r="T99" i="2"/>
  <c r="T100" i="2"/>
  <c r="T101" i="2"/>
  <c r="T102" i="2"/>
  <c r="T103" i="2"/>
  <c r="T105" i="2"/>
  <c r="T107" i="2"/>
  <c r="T108" i="2"/>
  <c r="T110" i="2"/>
  <c r="T111" i="2"/>
  <c r="T112" i="2"/>
  <c r="T114" i="2"/>
  <c r="T116" i="2"/>
  <c r="T117" i="2"/>
  <c r="T118" i="2"/>
  <c r="T119" i="2"/>
  <c r="T120" i="2"/>
  <c r="T121" i="2"/>
  <c r="T122" i="2"/>
  <c r="T123" i="2"/>
  <c r="T124" i="2"/>
  <c r="T125" i="2"/>
  <c r="T126" i="2"/>
  <c r="T128" i="2"/>
  <c r="T129" i="2"/>
  <c r="T130" i="2"/>
  <c r="T131" i="2"/>
  <c r="T132" i="2"/>
  <c r="T133" i="2"/>
  <c r="T134" i="2"/>
  <c r="T135" i="2"/>
  <c r="T136" i="2"/>
  <c r="T137" i="2"/>
  <c r="T139" i="2"/>
  <c r="T141" i="2"/>
  <c r="T142" i="2"/>
  <c r="T143" i="2"/>
  <c r="T144" i="2"/>
  <c r="T145" i="2"/>
  <c r="T146" i="2"/>
  <c r="T148" i="2"/>
  <c r="T149" i="2"/>
  <c r="T150" i="2"/>
  <c r="T151" i="2"/>
  <c r="T152" i="2"/>
  <c r="T153" i="2"/>
  <c r="T155" i="2"/>
  <c r="T156" i="2"/>
  <c r="T157" i="2"/>
  <c r="T158" i="2"/>
  <c r="T160" i="2"/>
  <c r="T161" i="2"/>
  <c r="T163" i="2"/>
  <c r="T165" i="2"/>
  <c r="T167" i="2"/>
  <c r="T168" i="2"/>
  <c r="T169" i="2"/>
  <c r="T170" i="2"/>
  <c r="T172" i="2"/>
  <c r="T173" i="2"/>
  <c r="T175" i="2"/>
  <c r="T176" i="2"/>
  <c r="T177" i="2"/>
  <c r="T178" i="2"/>
  <c r="T179" i="2"/>
  <c r="T181" i="2"/>
  <c r="T182" i="2"/>
  <c r="T184" i="2"/>
  <c r="T185" i="2"/>
  <c r="T187" i="2"/>
  <c r="T188" i="2"/>
  <c r="T190" i="2"/>
  <c r="T192" i="2"/>
  <c r="T194" i="2"/>
  <c r="T195" i="2"/>
  <c r="T196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2" i="2"/>
  <c r="T213" i="2"/>
  <c r="T214" i="2"/>
  <c r="T215" i="2"/>
  <c r="T216" i="2"/>
  <c r="T218" i="2"/>
  <c r="T220" i="2"/>
  <c r="T222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8" i="2"/>
  <c r="T239" i="2"/>
  <c r="T240" i="2"/>
  <c r="T241" i="2"/>
  <c r="T242" i="2"/>
  <c r="T243" i="2"/>
  <c r="T244" i="2"/>
  <c r="T245" i="2"/>
  <c r="T246" i="2"/>
  <c r="T247" i="2"/>
  <c r="T248" i="2"/>
  <c r="T250" i="2"/>
  <c r="T252" i="2"/>
  <c r="T253" i="2"/>
  <c r="T254" i="2"/>
  <c r="T255" i="2"/>
  <c r="T258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4" i="3"/>
  <c r="T5" i="3"/>
  <c r="T6" i="3"/>
  <c r="T8" i="3"/>
  <c r="T9" i="3"/>
  <c r="T10" i="3"/>
  <c r="T258" i="3" s="1"/>
  <c r="T11" i="3"/>
  <c r="T12" i="3"/>
  <c r="T14" i="3"/>
  <c r="T15" i="3"/>
  <c r="T257" i="3" s="1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7" i="3"/>
  <c r="T58" i="3"/>
  <c r="T61" i="3"/>
  <c r="T62" i="3"/>
  <c r="T63" i="3"/>
  <c r="T65" i="3"/>
  <c r="T66" i="3"/>
  <c r="T67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3" i="3"/>
  <c r="T84" i="3"/>
  <c r="T85" i="3"/>
  <c r="T86" i="3"/>
  <c r="T87" i="3"/>
  <c r="T88" i="3"/>
  <c r="T89" i="3"/>
  <c r="T91" i="3"/>
  <c r="T92" i="3"/>
  <c r="T93" i="3"/>
  <c r="T95" i="3"/>
  <c r="T96" i="3"/>
  <c r="T97" i="3"/>
  <c r="T98" i="3"/>
  <c r="T99" i="3"/>
  <c r="T100" i="3"/>
  <c r="T101" i="3"/>
  <c r="T102" i="3"/>
  <c r="T103" i="3"/>
  <c r="T105" i="3"/>
  <c r="T107" i="3"/>
  <c r="T108" i="3"/>
  <c r="T110" i="3"/>
  <c r="T111" i="3"/>
  <c r="T112" i="3"/>
  <c r="T114" i="3"/>
  <c r="T116" i="3"/>
  <c r="T117" i="3"/>
  <c r="T118" i="3"/>
  <c r="T119" i="3"/>
  <c r="T120" i="3"/>
  <c r="T121" i="3"/>
  <c r="T122" i="3"/>
  <c r="T123" i="3"/>
  <c r="T124" i="3"/>
  <c r="T125" i="3"/>
  <c r="T126" i="3"/>
  <c r="T128" i="3"/>
  <c r="T129" i="3"/>
  <c r="T130" i="3"/>
  <c r="T131" i="3"/>
  <c r="T132" i="3"/>
  <c r="T133" i="3"/>
  <c r="T134" i="3"/>
  <c r="T135" i="3"/>
  <c r="T136" i="3"/>
  <c r="T137" i="3"/>
  <c r="T139" i="3"/>
  <c r="T141" i="3"/>
  <c r="T142" i="3"/>
  <c r="T143" i="3"/>
  <c r="T144" i="3"/>
  <c r="T145" i="3"/>
  <c r="T146" i="3"/>
  <c r="T148" i="3"/>
  <c r="T149" i="3"/>
  <c r="T150" i="3"/>
  <c r="T151" i="3"/>
  <c r="T152" i="3"/>
  <c r="T153" i="3"/>
  <c r="T155" i="3"/>
  <c r="T156" i="3"/>
  <c r="T157" i="3"/>
  <c r="T158" i="3"/>
  <c r="T160" i="3"/>
  <c r="T161" i="3"/>
  <c r="T163" i="3"/>
  <c r="T165" i="3"/>
  <c r="T167" i="3"/>
  <c r="T168" i="3"/>
  <c r="T169" i="3"/>
  <c r="T170" i="3"/>
  <c r="T172" i="3"/>
  <c r="T173" i="3"/>
  <c r="T175" i="3"/>
  <c r="T176" i="3"/>
  <c r="T177" i="3"/>
  <c r="T178" i="3"/>
  <c r="T179" i="3"/>
  <c r="T181" i="3"/>
  <c r="T182" i="3"/>
  <c r="T184" i="3"/>
  <c r="T185" i="3"/>
  <c r="T187" i="3"/>
  <c r="T188" i="3"/>
  <c r="T190" i="3"/>
  <c r="T192" i="3"/>
  <c r="T194" i="3"/>
  <c r="T195" i="3"/>
  <c r="T196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2" i="3"/>
  <c r="T213" i="3"/>
  <c r="T214" i="3"/>
  <c r="T215" i="3"/>
  <c r="T216" i="3"/>
  <c r="T218" i="3"/>
  <c r="T220" i="3"/>
  <c r="T222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8" i="3"/>
  <c r="T239" i="3"/>
  <c r="T240" i="3"/>
  <c r="T241" i="3"/>
  <c r="T242" i="3"/>
  <c r="T243" i="3"/>
  <c r="T244" i="3"/>
  <c r="T245" i="3"/>
  <c r="T246" i="3"/>
  <c r="T247" i="3"/>
  <c r="T248" i="3"/>
  <c r="T250" i="3"/>
  <c r="T252" i="3"/>
  <c r="T253" i="3"/>
  <c r="T254" i="3"/>
  <c r="T255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4" i="4"/>
  <c r="T5" i="4"/>
  <c r="T6" i="4"/>
  <c r="T258" i="4" s="1"/>
  <c r="T8" i="4"/>
  <c r="T9" i="4"/>
  <c r="T257" i="4" s="1"/>
  <c r="T10" i="4"/>
  <c r="T11" i="4"/>
  <c r="T12" i="4"/>
  <c r="T14" i="4"/>
  <c r="T15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7" i="4"/>
  <c r="T58" i="4"/>
  <c r="T61" i="4"/>
  <c r="T62" i="4"/>
  <c r="T63" i="4"/>
  <c r="T65" i="4"/>
  <c r="T66" i="4"/>
  <c r="T67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3" i="4"/>
  <c r="T84" i="4"/>
  <c r="T85" i="4"/>
  <c r="T86" i="4"/>
  <c r="T87" i="4"/>
  <c r="T88" i="4"/>
  <c r="T89" i="4"/>
  <c r="T91" i="4"/>
  <c r="T92" i="4"/>
  <c r="T93" i="4"/>
  <c r="T95" i="4"/>
  <c r="T96" i="4"/>
  <c r="T97" i="4"/>
  <c r="T98" i="4"/>
  <c r="T99" i="4"/>
  <c r="T100" i="4"/>
  <c r="T101" i="4"/>
  <c r="T102" i="4"/>
  <c r="T103" i="4"/>
  <c r="T105" i="4"/>
  <c r="T107" i="4"/>
  <c r="T108" i="4"/>
  <c r="T110" i="4"/>
  <c r="T111" i="4"/>
  <c r="T112" i="4"/>
  <c r="T114" i="4"/>
  <c r="T116" i="4"/>
  <c r="T117" i="4"/>
  <c r="T118" i="4"/>
  <c r="T119" i="4"/>
  <c r="T120" i="4"/>
  <c r="T121" i="4"/>
  <c r="T122" i="4"/>
  <c r="T123" i="4"/>
  <c r="T124" i="4"/>
  <c r="T125" i="4"/>
  <c r="T126" i="4"/>
  <c r="T128" i="4"/>
  <c r="T129" i="4"/>
  <c r="T130" i="4"/>
  <c r="T131" i="4"/>
  <c r="T132" i="4"/>
  <c r="T133" i="4"/>
  <c r="T134" i="4"/>
  <c r="T135" i="4"/>
  <c r="T136" i="4"/>
  <c r="T137" i="4"/>
  <c r="T139" i="4"/>
  <c r="T141" i="4"/>
  <c r="T142" i="4"/>
  <c r="T143" i="4"/>
  <c r="T144" i="4"/>
  <c r="T145" i="4"/>
  <c r="T146" i="4"/>
  <c r="T148" i="4"/>
  <c r="T149" i="4"/>
  <c r="T150" i="4"/>
  <c r="T151" i="4"/>
  <c r="T152" i="4"/>
  <c r="T153" i="4"/>
  <c r="T155" i="4"/>
  <c r="T156" i="4"/>
  <c r="T157" i="4"/>
  <c r="T158" i="4"/>
  <c r="T160" i="4"/>
  <c r="T161" i="4"/>
  <c r="T163" i="4"/>
  <c r="T165" i="4"/>
  <c r="T167" i="4"/>
  <c r="T168" i="4"/>
  <c r="T169" i="4"/>
  <c r="T170" i="4"/>
  <c r="T172" i="4"/>
  <c r="T173" i="4"/>
  <c r="T175" i="4"/>
  <c r="T176" i="4"/>
  <c r="T177" i="4"/>
  <c r="T178" i="4"/>
  <c r="T179" i="4"/>
  <c r="T181" i="4"/>
  <c r="T182" i="4"/>
  <c r="T184" i="4"/>
  <c r="T185" i="4"/>
  <c r="T187" i="4"/>
  <c r="T188" i="4"/>
  <c r="T190" i="4"/>
  <c r="T192" i="4"/>
  <c r="T194" i="4"/>
  <c r="T195" i="4"/>
  <c r="T196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2" i="4"/>
  <c r="T213" i="4"/>
  <c r="T214" i="4"/>
  <c r="T215" i="4"/>
  <c r="T216" i="4"/>
  <c r="T218" i="4"/>
  <c r="T220" i="4"/>
  <c r="T222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8" i="4"/>
  <c r="T239" i="4"/>
  <c r="T240" i="4"/>
  <c r="T241" i="4"/>
  <c r="T242" i="4"/>
  <c r="T243" i="4"/>
  <c r="T244" i="4"/>
  <c r="T245" i="4"/>
  <c r="T246" i="4"/>
  <c r="T247" i="4"/>
  <c r="T248" i="4"/>
  <c r="T250" i="4"/>
  <c r="T252" i="4"/>
  <c r="T253" i="4"/>
  <c r="T255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4" i="5"/>
  <c r="T257" i="5" s="1"/>
  <c r="T5" i="5"/>
  <c r="T6" i="5"/>
  <c r="T8" i="5"/>
  <c r="T9" i="5"/>
  <c r="T10" i="5"/>
  <c r="T11" i="5"/>
  <c r="T12" i="5"/>
  <c r="T14" i="5"/>
  <c r="T15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7" i="5"/>
  <c r="T58" i="5"/>
  <c r="T61" i="5"/>
  <c r="T62" i="5"/>
  <c r="T63" i="5"/>
  <c r="T65" i="5"/>
  <c r="T66" i="5"/>
  <c r="T67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3" i="5"/>
  <c r="T84" i="5"/>
  <c r="T85" i="5"/>
  <c r="T86" i="5"/>
  <c r="T87" i="5"/>
  <c r="T88" i="5"/>
  <c r="T89" i="5"/>
  <c r="T91" i="5"/>
  <c r="T92" i="5"/>
  <c r="T93" i="5"/>
  <c r="T95" i="5"/>
  <c r="T96" i="5"/>
  <c r="T97" i="5"/>
  <c r="T98" i="5"/>
  <c r="T99" i="5"/>
  <c r="T100" i="5"/>
  <c r="T101" i="5"/>
  <c r="T102" i="5"/>
  <c r="T103" i="5"/>
  <c r="T105" i="5"/>
  <c r="T107" i="5"/>
  <c r="T108" i="5"/>
  <c r="T110" i="5"/>
  <c r="T111" i="5"/>
  <c r="T112" i="5"/>
  <c r="T114" i="5"/>
  <c r="T116" i="5"/>
  <c r="T117" i="5"/>
  <c r="T118" i="5"/>
  <c r="T119" i="5"/>
  <c r="T120" i="5"/>
  <c r="T121" i="5"/>
  <c r="T122" i="5"/>
  <c r="T123" i="5"/>
  <c r="T124" i="5"/>
  <c r="T125" i="5"/>
  <c r="T126" i="5"/>
  <c r="T128" i="5"/>
  <c r="T129" i="5"/>
  <c r="T130" i="5"/>
  <c r="T131" i="5"/>
  <c r="T132" i="5"/>
  <c r="T133" i="5"/>
  <c r="T134" i="5"/>
  <c r="T135" i="5"/>
  <c r="T136" i="5"/>
  <c r="T137" i="5"/>
  <c r="T139" i="5"/>
  <c r="T141" i="5"/>
  <c r="T142" i="5"/>
  <c r="T143" i="5"/>
  <c r="T144" i="5"/>
  <c r="T145" i="5"/>
  <c r="T146" i="5"/>
  <c r="T148" i="5"/>
  <c r="T149" i="5"/>
  <c r="T150" i="5"/>
  <c r="T151" i="5"/>
  <c r="T152" i="5"/>
  <c r="T153" i="5"/>
  <c r="T155" i="5"/>
  <c r="T156" i="5"/>
  <c r="T157" i="5"/>
  <c r="T158" i="5"/>
  <c r="T160" i="5"/>
  <c r="T161" i="5"/>
  <c r="T163" i="5"/>
  <c r="T165" i="5"/>
  <c r="T167" i="5"/>
  <c r="T168" i="5"/>
  <c r="T169" i="5"/>
  <c r="T170" i="5"/>
  <c r="T172" i="5"/>
  <c r="T173" i="5"/>
  <c r="T175" i="5"/>
  <c r="T176" i="5"/>
  <c r="T177" i="5"/>
  <c r="T178" i="5"/>
  <c r="T179" i="5"/>
  <c r="T181" i="5"/>
  <c r="T182" i="5"/>
  <c r="T184" i="5"/>
  <c r="T185" i="5"/>
  <c r="T187" i="5"/>
  <c r="T188" i="5"/>
  <c r="T190" i="5"/>
  <c r="T192" i="5"/>
  <c r="T194" i="5"/>
  <c r="T195" i="5"/>
  <c r="T196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2" i="5"/>
  <c r="T213" i="5"/>
  <c r="T214" i="5"/>
  <c r="T215" i="5"/>
  <c r="T216" i="5"/>
  <c r="T218" i="5"/>
  <c r="T220" i="5"/>
  <c r="T222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8" i="5"/>
  <c r="T239" i="5"/>
  <c r="T240" i="5"/>
  <c r="T241" i="5"/>
  <c r="T242" i="5"/>
  <c r="T243" i="5"/>
  <c r="T244" i="5"/>
  <c r="T245" i="5"/>
  <c r="T246" i="5"/>
  <c r="T247" i="5"/>
  <c r="T248" i="5"/>
  <c r="T250" i="5"/>
  <c r="T252" i="5"/>
  <c r="T253" i="5"/>
  <c r="T254" i="5"/>
  <c r="T255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4" i="6"/>
  <c r="T5" i="6"/>
  <c r="T6" i="6"/>
  <c r="T8" i="6"/>
  <c r="T9" i="6"/>
  <c r="T10" i="6"/>
  <c r="T258" i="6" s="1"/>
  <c r="T11" i="6"/>
  <c r="T257" i="6" s="1"/>
  <c r="T12" i="6"/>
  <c r="T14" i="6"/>
  <c r="T15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7" i="6"/>
  <c r="T58" i="6"/>
  <c r="T61" i="6"/>
  <c r="T62" i="6"/>
  <c r="T63" i="6"/>
  <c r="T65" i="6"/>
  <c r="T66" i="6"/>
  <c r="T67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3" i="6"/>
  <c r="T84" i="6"/>
  <c r="T85" i="6"/>
  <c r="T86" i="6"/>
  <c r="T87" i="6"/>
  <c r="T88" i="6"/>
  <c r="T89" i="6"/>
  <c r="T91" i="6"/>
  <c r="T92" i="6"/>
  <c r="T93" i="6"/>
  <c r="T95" i="6"/>
  <c r="T96" i="6"/>
  <c r="T97" i="6"/>
  <c r="T98" i="6"/>
  <c r="T99" i="6"/>
  <c r="T100" i="6"/>
  <c r="T101" i="6"/>
  <c r="T102" i="6"/>
  <c r="T103" i="6"/>
  <c r="T105" i="6"/>
  <c r="T107" i="6"/>
  <c r="T108" i="6"/>
  <c r="T110" i="6"/>
  <c r="T111" i="6"/>
  <c r="T112" i="6"/>
  <c r="T114" i="6"/>
  <c r="T116" i="6"/>
  <c r="T117" i="6"/>
  <c r="T118" i="6"/>
  <c r="T119" i="6"/>
  <c r="T120" i="6"/>
  <c r="T121" i="6"/>
  <c r="T122" i="6"/>
  <c r="T123" i="6"/>
  <c r="T124" i="6"/>
  <c r="T125" i="6"/>
  <c r="T126" i="6"/>
  <c r="T128" i="6"/>
  <c r="T129" i="6"/>
  <c r="T130" i="6"/>
  <c r="T131" i="6"/>
  <c r="T132" i="6"/>
  <c r="T133" i="6"/>
  <c r="T134" i="6"/>
  <c r="T135" i="6"/>
  <c r="T136" i="6"/>
  <c r="T137" i="6"/>
  <c r="T139" i="6"/>
  <c r="T141" i="6"/>
  <c r="T142" i="6"/>
  <c r="T143" i="6"/>
  <c r="T144" i="6"/>
  <c r="T145" i="6"/>
  <c r="T146" i="6"/>
  <c r="T148" i="6"/>
  <c r="T149" i="6"/>
  <c r="T150" i="6"/>
  <c r="T151" i="6"/>
  <c r="T152" i="6"/>
  <c r="T153" i="6"/>
  <c r="T155" i="6"/>
  <c r="T156" i="6"/>
  <c r="T157" i="6"/>
  <c r="T158" i="6"/>
  <c r="T160" i="6"/>
  <c r="T161" i="6"/>
  <c r="T163" i="6"/>
  <c r="T165" i="6"/>
  <c r="T167" i="6"/>
  <c r="T168" i="6"/>
  <c r="T169" i="6"/>
  <c r="T170" i="6"/>
  <c r="T172" i="6"/>
  <c r="T173" i="6"/>
  <c r="T175" i="6"/>
  <c r="T176" i="6"/>
  <c r="T177" i="6"/>
  <c r="T178" i="6"/>
  <c r="T179" i="6"/>
  <c r="T181" i="6"/>
  <c r="T182" i="6"/>
  <c r="T184" i="6"/>
  <c r="T185" i="6"/>
  <c r="T187" i="6"/>
  <c r="T188" i="6"/>
  <c r="T190" i="6"/>
  <c r="T192" i="6"/>
  <c r="T194" i="6"/>
  <c r="T195" i="6"/>
  <c r="T196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2" i="6"/>
  <c r="T213" i="6"/>
  <c r="T214" i="6"/>
  <c r="T215" i="6"/>
  <c r="T216" i="6"/>
  <c r="T218" i="6"/>
  <c r="T220" i="6"/>
  <c r="T222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8" i="6"/>
  <c r="T239" i="6"/>
  <c r="T240" i="6"/>
  <c r="T241" i="6"/>
  <c r="T242" i="6"/>
  <c r="T243" i="6"/>
  <c r="T244" i="6"/>
  <c r="T245" i="6"/>
  <c r="T246" i="6"/>
  <c r="T247" i="6"/>
  <c r="T248" i="6"/>
  <c r="T250" i="6"/>
  <c r="T252" i="6"/>
  <c r="T253" i="6"/>
  <c r="T254" i="6"/>
  <c r="T255" i="6"/>
  <c r="B257" i="6"/>
  <c r="C257" i="6"/>
  <c r="D257" i="6"/>
  <c r="E257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R257" i="6"/>
  <c r="S257" i="6"/>
  <c r="B258" i="6"/>
  <c r="C258" i="6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4" i="7"/>
  <c r="T257" i="7" s="1"/>
  <c r="T5" i="7"/>
  <c r="T6" i="7"/>
  <c r="T8" i="7"/>
  <c r="T9" i="7"/>
  <c r="T10" i="7"/>
  <c r="T11" i="7"/>
  <c r="T12" i="7"/>
  <c r="T14" i="7"/>
  <c r="T15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7" i="7"/>
  <c r="T58" i="7"/>
  <c r="T61" i="7"/>
  <c r="T62" i="7"/>
  <c r="T63" i="7"/>
  <c r="T65" i="7"/>
  <c r="T66" i="7"/>
  <c r="T67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3" i="7"/>
  <c r="T84" i="7"/>
  <c r="T85" i="7"/>
  <c r="T86" i="7"/>
  <c r="T87" i="7"/>
  <c r="T88" i="7"/>
  <c r="T89" i="7"/>
  <c r="T91" i="7"/>
  <c r="T92" i="7"/>
  <c r="T93" i="7"/>
  <c r="T95" i="7"/>
  <c r="T96" i="7"/>
  <c r="T97" i="7"/>
  <c r="T98" i="7"/>
  <c r="T99" i="7"/>
  <c r="T100" i="7"/>
  <c r="T101" i="7"/>
  <c r="T102" i="7"/>
  <c r="T103" i="7"/>
  <c r="T105" i="7"/>
  <c r="T107" i="7"/>
  <c r="T108" i="7"/>
  <c r="T110" i="7"/>
  <c r="T111" i="7"/>
  <c r="T112" i="7"/>
  <c r="T114" i="7"/>
  <c r="T116" i="7"/>
  <c r="T117" i="7"/>
  <c r="T118" i="7"/>
  <c r="T119" i="7"/>
  <c r="T120" i="7"/>
  <c r="T121" i="7"/>
  <c r="T122" i="7"/>
  <c r="T123" i="7"/>
  <c r="T124" i="7"/>
  <c r="T125" i="7"/>
  <c r="T126" i="7"/>
  <c r="T128" i="7"/>
  <c r="T129" i="7"/>
  <c r="T130" i="7"/>
  <c r="T131" i="7"/>
  <c r="T132" i="7"/>
  <c r="T133" i="7"/>
  <c r="T134" i="7"/>
  <c r="T135" i="7"/>
  <c r="T136" i="7"/>
  <c r="T137" i="7"/>
  <c r="T139" i="7"/>
  <c r="T141" i="7"/>
  <c r="T142" i="7"/>
  <c r="T143" i="7"/>
  <c r="T144" i="7"/>
  <c r="T145" i="7"/>
  <c r="T146" i="7"/>
  <c r="T148" i="7"/>
  <c r="T149" i="7"/>
  <c r="T150" i="7"/>
  <c r="T151" i="7"/>
  <c r="T152" i="7"/>
  <c r="T153" i="7"/>
  <c r="T155" i="7"/>
  <c r="T156" i="7"/>
  <c r="T157" i="7"/>
  <c r="T158" i="7"/>
  <c r="T160" i="7"/>
  <c r="T161" i="7"/>
  <c r="T163" i="7"/>
  <c r="T165" i="7"/>
  <c r="T167" i="7"/>
  <c r="T168" i="7"/>
  <c r="T169" i="7"/>
  <c r="T170" i="7"/>
  <c r="T172" i="7"/>
  <c r="T173" i="7"/>
  <c r="T175" i="7"/>
  <c r="T176" i="7"/>
  <c r="T177" i="7"/>
  <c r="T178" i="7"/>
  <c r="T179" i="7"/>
  <c r="T181" i="7"/>
  <c r="T182" i="7"/>
  <c r="T184" i="7"/>
  <c r="T185" i="7"/>
  <c r="T187" i="7"/>
  <c r="T188" i="7"/>
  <c r="T190" i="7"/>
  <c r="T192" i="7"/>
  <c r="T194" i="7"/>
  <c r="T195" i="7"/>
  <c r="T196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2" i="7"/>
  <c r="T213" i="7"/>
  <c r="T214" i="7"/>
  <c r="T215" i="7"/>
  <c r="T216" i="7"/>
  <c r="T218" i="7"/>
  <c r="T220" i="7"/>
  <c r="T222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8" i="7"/>
  <c r="T239" i="7"/>
  <c r="T240" i="7"/>
  <c r="T241" i="7"/>
  <c r="T242" i="7"/>
  <c r="T243" i="7"/>
  <c r="T244" i="7"/>
  <c r="T245" i="7"/>
  <c r="T246" i="7"/>
  <c r="T247" i="7"/>
  <c r="T248" i="7"/>
  <c r="T250" i="7"/>
  <c r="T252" i="7"/>
  <c r="T253" i="7"/>
  <c r="T254" i="7"/>
  <c r="T255" i="7"/>
  <c r="B257" i="7"/>
  <c r="C257" i="7"/>
  <c r="D257" i="7"/>
  <c r="E257" i="7"/>
  <c r="F257" i="7"/>
  <c r="G257" i="7"/>
  <c r="H257" i="7"/>
  <c r="I257" i="7"/>
  <c r="J257" i="7"/>
  <c r="K257" i="7"/>
  <c r="L257" i="7"/>
  <c r="M257" i="7"/>
  <c r="N257" i="7"/>
  <c r="O257" i="7"/>
  <c r="P257" i="7"/>
  <c r="Q257" i="7"/>
  <c r="R257" i="7"/>
  <c r="S257" i="7"/>
  <c r="B258" i="7"/>
  <c r="C258" i="7"/>
  <c r="D258" i="7"/>
  <c r="E258" i="7"/>
  <c r="F258" i="7"/>
  <c r="G258" i="7"/>
  <c r="H258" i="7"/>
  <c r="I258" i="7"/>
  <c r="J258" i="7"/>
  <c r="K258" i="7"/>
  <c r="L258" i="7"/>
  <c r="M258" i="7"/>
  <c r="N258" i="7"/>
  <c r="O258" i="7"/>
  <c r="P258" i="7"/>
  <c r="Q258" i="7"/>
  <c r="R258" i="7"/>
  <c r="S258" i="7"/>
  <c r="T4" i="8"/>
  <c r="T5" i="8"/>
  <c r="T6" i="8"/>
  <c r="T8" i="8"/>
  <c r="T9" i="8"/>
  <c r="T10" i="8"/>
  <c r="T258" i="8" s="1"/>
  <c r="T11" i="8"/>
  <c r="T257" i="8" s="1"/>
  <c r="T12" i="8"/>
  <c r="T14" i="8"/>
  <c r="T15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7" i="8"/>
  <c r="T58" i="8"/>
  <c r="T61" i="8"/>
  <c r="T62" i="8"/>
  <c r="T63" i="8"/>
  <c r="T65" i="8"/>
  <c r="T66" i="8"/>
  <c r="T67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3" i="8"/>
  <c r="T84" i="8"/>
  <c r="T85" i="8"/>
  <c r="T86" i="8"/>
  <c r="T87" i="8"/>
  <c r="T88" i="8"/>
  <c r="T89" i="8"/>
  <c r="T91" i="8"/>
  <c r="T92" i="8"/>
  <c r="T93" i="8"/>
  <c r="T95" i="8"/>
  <c r="T96" i="8"/>
  <c r="T97" i="8"/>
  <c r="T98" i="8"/>
  <c r="T99" i="8"/>
  <c r="T100" i="8"/>
  <c r="T101" i="8"/>
  <c r="T102" i="8"/>
  <c r="T103" i="8"/>
  <c r="T105" i="8"/>
  <c r="T107" i="8"/>
  <c r="T108" i="8"/>
  <c r="T110" i="8"/>
  <c r="T111" i="8"/>
  <c r="T112" i="8"/>
  <c r="T114" i="8"/>
  <c r="T116" i="8"/>
  <c r="T117" i="8"/>
  <c r="T118" i="8"/>
  <c r="T119" i="8"/>
  <c r="T120" i="8"/>
  <c r="T121" i="8"/>
  <c r="T122" i="8"/>
  <c r="T123" i="8"/>
  <c r="T124" i="8"/>
  <c r="T125" i="8"/>
  <c r="T126" i="8"/>
  <c r="T128" i="8"/>
  <c r="T129" i="8"/>
  <c r="T130" i="8"/>
  <c r="T131" i="8"/>
  <c r="T132" i="8"/>
  <c r="T133" i="8"/>
  <c r="T134" i="8"/>
  <c r="T135" i="8"/>
  <c r="T136" i="8"/>
  <c r="T137" i="8"/>
  <c r="T139" i="8"/>
  <c r="T141" i="8"/>
  <c r="T142" i="8"/>
  <c r="T143" i="8"/>
  <c r="T144" i="8"/>
  <c r="T145" i="8"/>
  <c r="T146" i="8"/>
  <c r="T148" i="8"/>
  <c r="T149" i="8"/>
  <c r="T150" i="8"/>
  <c r="T151" i="8"/>
  <c r="T152" i="8"/>
  <c r="T153" i="8"/>
  <c r="T155" i="8"/>
  <c r="T156" i="8"/>
  <c r="T157" i="8"/>
  <c r="T158" i="8"/>
  <c r="T160" i="8"/>
  <c r="T161" i="8"/>
  <c r="T163" i="8"/>
  <c r="T165" i="8"/>
  <c r="T167" i="8"/>
  <c r="T168" i="8"/>
  <c r="T169" i="8"/>
  <c r="T170" i="8"/>
  <c r="T172" i="8"/>
  <c r="T173" i="8"/>
  <c r="T175" i="8"/>
  <c r="T176" i="8"/>
  <c r="T177" i="8"/>
  <c r="T178" i="8"/>
  <c r="T179" i="8"/>
  <c r="T181" i="8"/>
  <c r="T182" i="8"/>
  <c r="T184" i="8"/>
  <c r="T185" i="8"/>
  <c r="T187" i="8"/>
  <c r="T188" i="8"/>
  <c r="T190" i="8"/>
  <c r="T192" i="8"/>
  <c r="T194" i="8"/>
  <c r="T195" i="8"/>
  <c r="T196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2" i="8"/>
  <c r="T213" i="8"/>
  <c r="T214" i="8"/>
  <c r="T215" i="8"/>
  <c r="T216" i="8"/>
  <c r="T218" i="8"/>
  <c r="T220" i="8"/>
  <c r="T222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8" i="8"/>
  <c r="T239" i="8"/>
  <c r="T240" i="8"/>
  <c r="T241" i="8"/>
  <c r="T242" i="8"/>
  <c r="T243" i="8"/>
  <c r="T244" i="8"/>
  <c r="T245" i="8"/>
  <c r="T246" i="8"/>
  <c r="T247" i="8"/>
  <c r="T248" i="8"/>
  <c r="T250" i="8"/>
  <c r="T252" i="8"/>
  <c r="T253" i="8"/>
  <c r="T254" i="8"/>
  <c r="T255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4" i="9"/>
  <c r="T257" i="9" s="1"/>
  <c r="T5" i="9"/>
  <c r="T6" i="9"/>
  <c r="T8" i="9"/>
  <c r="T9" i="9"/>
  <c r="T10" i="9"/>
  <c r="T11" i="9"/>
  <c r="T12" i="9"/>
  <c r="T14" i="9"/>
  <c r="T15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7" i="9"/>
  <c r="T58" i="9"/>
  <c r="T59" i="9"/>
  <c r="T60" i="9"/>
  <c r="T61" i="9"/>
  <c r="T62" i="9"/>
  <c r="T63" i="9"/>
  <c r="T65" i="9"/>
  <c r="T66" i="9"/>
  <c r="T67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3" i="9"/>
  <c r="T84" i="9"/>
  <c r="T85" i="9"/>
  <c r="T86" i="9"/>
  <c r="T87" i="9"/>
  <c r="T88" i="9"/>
  <c r="T89" i="9"/>
  <c r="T91" i="9"/>
  <c r="T92" i="9"/>
  <c r="T93" i="9"/>
  <c r="T95" i="9"/>
  <c r="T96" i="9"/>
  <c r="T97" i="9"/>
  <c r="T98" i="9"/>
  <c r="T99" i="9"/>
  <c r="T100" i="9"/>
  <c r="T101" i="9"/>
  <c r="T102" i="9"/>
  <c r="T103" i="9"/>
  <c r="T105" i="9"/>
  <c r="T107" i="9"/>
  <c r="T108" i="9"/>
  <c r="T110" i="9"/>
  <c r="T111" i="9"/>
  <c r="T112" i="9"/>
  <c r="T114" i="9"/>
  <c r="T116" i="9"/>
  <c r="T117" i="9"/>
  <c r="T118" i="9"/>
  <c r="T119" i="9"/>
  <c r="T120" i="9"/>
  <c r="T121" i="9"/>
  <c r="T122" i="9"/>
  <c r="T123" i="9"/>
  <c r="T124" i="9"/>
  <c r="T125" i="9"/>
  <c r="T126" i="9"/>
  <c r="T128" i="9"/>
  <c r="T129" i="9"/>
  <c r="T130" i="9"/>
  <c r="T131" i="9"/>
  <c r="T132" i="9"/>
  <c r="T133" i="9"/>
  <c r="T134" i="9"/>
  <c r="T135" i="9"/>
  <c r="T136" i="9"/>
  <c r="T137" i="9"/>
  <c r="T139" i="9"/>
  <c r="T141" i="9"/>
  <c r="T142" i="9"/>
  <c r="T143" i="9"/>
  <c r="T144" i="9"/>
  <c r="T145" i="9"/>
  <c r="T146" i="9"/>
  <c r="T148" i="9"/>
  <c r="T149" i="9"/>
  <c r="T150" i="9"/>
  <c r="T151" i="9"/>
  <c r="T152" i="9"/>
  <c r="T153" i="9"/>
  <c r="T155" i="9"/>
  <c r="T156" i="9"/>
  <c r="T157" i="9"/>
  <c r="T158" i="9"/>
  <c r="T160" i="9"/>
  <c r="T161" i="9"/>
  <c r="T163" i="9"/>
  <c r="T165" i="9"/>
  <c r="T167" i="9"/>
  <c r="T168" i="9"/>
  <c r="T169" i="9"/>
  <c r="T170" i="9"/>
  <c r="T172" i="9"/>
  <c r="T173" i="9"/>
  <c r="T175" i="9"/>
  <c r="T176" i="9"/>
  <c r="T177" i="9"/>
  <c r="T178" i="9"/>
  <c r="T179" i="9"/>
  <c r="T181" i="9"/>
  <c r="T182" i="9"/>
  <c r="T184" i="9"/>
  <c r="T185" i="9"/>
  <c r="T187" i="9"/>
  <c r="T188" i="9"/>
  <c r="T190" i="9"/>
  <c r="T192" i="9"/>
  <c r="T194" i="9"/>
  <c r="T195" i="9"/>
  <c r="T196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212" i="9"/>
  <c r="T213" i="9"/>
  <c r="T214" i="9"/>
  <c r="T215" i="9"/>
  <c r="T216" i="9"/>
  <c r="T218" i="9"/>
  <c r="T220" i="9"/>
  <c r="T222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50" i="9"/>
  <c r="T252" i="9"/>
  <c r="T253" i="9"/>
  <c r="T254" i="9"/>
  <c r="T255" i="9"/>
  <c r="B257" i="9"/>
  <c r="C257" i="9"/>
  <c r="D257" i="9"/>
  <c r="E257" i="9"/>
  <c r="F257" i="9"/>
  <c r="G257" i="9"/>
  <c r="H257" i="9"/>
  <c r="I257" i="9"/>
  <c r="J257" i="9"/>
  <c r="K257" i="9"/>
  <c r="L257" i="9"/>
  <c r="M257" i="9"/>
  <c r="N257" i="9"/>
  <c r="O257" i="9"/>
  <c r="P257" i="9"/>
  <c r="Q257" i="9"/>
  <c r="R257" i="9"/>
  <c r="S257" i="9"/>
  <c r="B258" i="9"/>
  <c r="C258" i="9"/>
  <c r="D258" i="9"/>
  <c r="E258" i="9"/>
  <c r="F258" i="9"/>
  <c r="G258" i="9"/>
  <c r="H258" i="9"/>
  <c r="I258" i="9"/>
  <c r="J258" i="9"/>
  <c r="K258" i="9"/>
  <c r="L258" i="9"/>
  <c r="M258" i="9"/>
  <c r="N258" i="9"/>
  <c r="O258" i="9"/>
  <c r="P258" i="9"/>
  <c r="Q258" i="9"/>
  <c r="R258" i="9"/>
  <c r="S258" i="9"/>
  <c r="T4" i="10"/>
  <c r="T258" i="10" s="1"/>
  <c r="T5" i="10"/>
  <c r="T6" i="10"/>
  <c r="T257" i="10" s="1"/>
  <c r="T8" i="10"/>
  <c r="T9" i="10"/>
  <c r="T10" i="10"/>
  <c r="T11" i="10"/>
  <c r="T12" i="10"/>
  <c r="T14" i="10"/>
  <c r="T15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7" i="10"/>
  <c r="T58" i="10"/>
  <c r="T59" i="10"/>
  <c r="T60" i="10"/>
  <c r="T61" i="10"/>
  <c r="T62" i="10"/>
  <c r="T63" i="10"/>
  <c r="T65" i="10"/>
  <c r="T66" i="10"/>
  <c r="T67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3" i="10"/>
  <c r="T84" i="10"/>
  <c r="T85" i="10"/>
  <c r="T86" i="10"/>
  <c r="T87" i="10"/>
  <c r="T88" i="10"/>
  <c r="T89" i="10"/>
  <c r="T91" i="10"/>
  <c r="T92" i="10"/>
  <c r="T93" i="10"/>
  <c r="T95" i="10"/>
  <c r="T96" i="10"/>
  <c r="T97" i="10"/>
  <c r="T98" i="10"/>
  <c r="T99" i="10"/>
  <c r="T100" i="10"/>
  <c r="T101" i="10"/>
  <c r="T102" i="10"/>
  <c r="T103" i="10"/>
  <c r="T105" i="10"/>
  <c r="T107" i="10"/>
  <c r="T108" i="10"/>
  <c r="T110" i="10"/>
  <c r="T111" i="10"/>
  <c r="T112" i="10"/>
  <c r="T114" i="10"/>
  <c r="T116" i="10"/>
  <c r="T117" i="10"/>
  <c r="T118" i="10"/>
  <c r="T119" i="10"/>
  <c r="T120" i="10"/>
  <c r="T121" i="10"/>
  <c r="T122" i="10"/>
  <c r="T123" i="10"/>
  <c r="T124" i="10"/>
  <c r="T125" i="10"/>
  <c r="T126" i="10"/>
  <c r="T128" i="10"/>
  <c r="T129" i="10"/>
  <c r="T130" i="10"/>
  <c r="T131" i="10"/>
  <c r="T132" i="10"/>
  <c r="T133" i="10"/>
  <c r="T134" i="10"/>
  <c r="T135" i="10"/>
  <c r="T136" i="10"/>
  <c r="T137" i="10"/>
  <c r="T139" i="10"/>
  <c r="T141" i="10"/>
  <c r="T142" i="10"/>
  <c r="T143" i="10"/>
  <c r="T144" i="10"/>
  <c r="T145" i="10"/>
  <c r="T146" i="10"/>
  <c r="T148" i="10"/>
  <c r="T149" i="10"/>
  <c r="T150" i="10"/>
  <c r="T151" i="10"/>
  <c r="T152" i="10"/>
  <c r="T153" i="10"/>
  <c r="T155" i="10"/>
  <c r="T156" i="10"/>
  <c r="T157" i="10"/>
  <c r="T158" i="10"/>
  <c r="T160" i="10"/>
  <c r="T161" i="10"/>
  <c r="T163" i="10"/>
  <c r="T165" i="10"/>
  <c r="T167" i="10"/>
  <c r="T168" i="10"/>
  <c r="T169" i="10"/>
  <c r="T170" i="10"/>
  <c r="T172" i="10"/>
  <c r="T173" i="10"/>
  <c r="T175" i="10"/>
  <c r="T176" i="10"/>
  <c r="T177" i="10"/>
  <c r="T178" i="10"/>
  <c r="T179" i="10"/>
  <c r="T181" i="10"/>
  <c r="T182" i="10"/>
  <c r="T184" i="10"/>
  <c r="T185" i="10"/>
  <c r="T187" i="10"/>
  <c r="T188" i="10"/>
  <c r="T190" i="10"/>
  <c r="T192" i="10"/>
  <c r="T194" i="10"/>
  <c r="T195" i="10"/>
  <c r="T196" i="10"/>
  <c r="T198" i="10"/>
  <c r="T199" i="10"/>
  <c r="T200" i="10"/>
  <c r="T201" i="10"/>
  <c r="T202" i="10"/>
  <c r="T203" i="10"/>
  <c r="T204" i="10"/>
  <c r="T205" i="10"/>
  <c r="T206" i="10"/>
  <c r="T207" i="10"/>
  <c r="T208" i="10"/>
  <c r="T209" i="10"/>
  <c r="T210" i="10"/>
  <c r="T212" i="10"/>
  <c r="T213" i="10"/>
  <c r="T214" i="10"/>
  <c r="T215" i="10"/>
  <c r="T216" i="10"/>
  <c r="T218" i="10"/>
  <c r="T220" i="10"/>
  <c r="T222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7" i="10"/>
  <c r="T238" i="10"/>
  <c r="T239" i="10"/>
  <c r="T240" i="10"/>
  <c r="T241" i="10"/>
  <c r="T242" i="10"/>
  <c r="T243" i="10"/>
  <c r="T244" i="10"/>
  <c r="T245" i="10"/>
  <c r="T246" i="10"/>
  <c r="T247" i="10"/>
  <c r="T248" i="10"/>
  <c r="T250" i="10"/>
  <c r="T252" i="10"/>
  <c r="T253" i="10"/>
  <c r="T254" i="10"/>
  <c r="T255" i="10"/>
  <c r="B257" i="10"/>
  <c r="C257" i="10"/>
  <c r="D257" i="10"/>
  <c r="F257" i="10"/>
  <c r="G257" i="10"/>
  <c r="H257" i="10"/>
  <c r="I257" i="10"/>
  <c r="J257" i="10"/>
  <c r="K257" i="10"/>
  <c r="L257" i="10"/>
  <c r="M257" i="10"/>
  <c r="N257" i="10"/>
  <c r="O257" i="10"/>
  <c r="P257" i="10"/>
  <c r="Q257" i="10"/>
  <c r="R257" i="10"/>
  <c r="S257" i="10"/>
  <c r="B258" i="10"/>
  <c r="C258" i="10"/>
  <c r="D258" i="10"/>
  <c r="E258" i="10"/>
  <c r="F258" i="10"/>
  <c r="G258" i="10"/>
  <c r="H258" i="10"/>
  <c r="I258" i="10"/>
  <c r="J258" i="10"/>
  <c r="K258" i="10"/>
  <c r="L258" i="10"/>
  <c r="M258" i="10"/>
  <c r="N258" i="10"/>
  <c r="O258" i="10"/>
  <c r="P258" i="10"/>
  <c r="Q258" i="10"/>
  <c r="R258" i="10"/>
  <c r="S258" i="10"/>
  <c r="T250" i="25"/>
  <c r="T261" i="33"/>
  <c r="B273" i="33"/>
  <c r="T260" i="33"/>
  <c r="T263" i="36" l="1"/>
  <c r="B275" i="36" s="1"/>
  <c r="T262" i="36"/>
  <c r="T260" i="35"/>
  <c r="T261" i="35"/>
  <c r="B273" i="35" s="1"/>
  <c r="T259" i="17"/>
  <c r="T258" i="7"/>
  <c r="T258" i="5"/>
  <c r="T258" i="9"/>
  <c r="T260" i="14"/>
  <c r="T257" i="13"/>
  <c r="T251" i="23"/>
</calcChain>
</file>

<file path=xl/sharedStrings.xml><?xml version="1.0" encoding="utf-8"?>
<sst xmlns="http://schemas.openxmlformats.org/spreadsheetml/2006/main" count="6820" uniqueCount="451">
  <si>
    <t>LOONS</t>
  </si>
  <si>
    <t>Pacific Loon</t>
  </si>
  <si>
    <t>Common Loon</t>
  </si>
  <si>
    <t>Red-Throated Loon</t>
  </si>
  <si>
    <t>GREBES</t>
  </si>
  <si>
    <t>Pied-Billed Grebe</t>
  </si>
  <si>
    <t>Horned Grebe</t>
  </si>
  <si>
    <t>Red-Necked Grebe</t>
  </si>
  <si>
    <t>Eared Grebe</t>
  </si>
  <si>
    <t>Western Grebe</t>
  </si>
  <si>
    <t>HERONS</t>
  </si>
  <si>
    <t>Great Blue Heron</t>
  </si>
  <si>
    <t>Green-Backed Heron</t>
  </si>
  <si>
    <t>WATERFOWL</t>
  </si>
  <si>
    <t>Canada Goose</t>
  </si>
  <si>
    <t>Wood Duck</t>
  </si>
  <si>
    <t>Green-Winged Teal</t>
  </si>
  <si>
    <t>Mallard</t>
  </si>
  <si>
    <t>Northern Pintail</t>
  </si>
  <si>
    <t>Blue-Winged Teal</t>
  </si>
  <si>
    <t>Cinnamon Teal</t>
  </si>
  <si>
    <t>Northern Shoveler</t>
  </si>
  <si>
    <t>American Wigeon</t>
  </si>
  <si>
    <t>Redhead</t>
  </si>
  <si>
    <t>Ring-Necked Duck</t>
  </si>
  <si>
    <t>Lesser Scaup</t>
  </si>
  <si>
    <t>Harlequin Duck</t>
  </si>
  <si>
    <t>Oldsquaw</t>
  </si>
  <si>
    <t>Surf Scoter</t>
  </si>
  <si>
    <t>White-Winged Scoter</t>
  </si>
  <si>
    <t>Common Goldeneye</t>
  </si>
  <si>
    <t>Barrow's Goldeneye</t>
  </si>
  <si>
    <t>Bufflehead</t>
  </si>
  <si>
    <t>Hooded Merganser</t>
  </si>
  <si>
    <t>Common Merganser</t>
  </si>
  <si>
    <t>Ruddy Duck</t>
  </si>
  <si>
    <t>VULTURES AND HAWKS</t>
  </si>
  <si>
    <t>Turkey Vulture</t>
  </si>
  <si>
    <t>Northern Goshawk</t>
  </si>
  <si>
    <t>Cooper'sHawk</t>
  </si>
  <si>
    <t>Sharp-Shinned Hawk</t>
  </si>
  <si>
    <t>Northern Harrier</t>
  </si>
  <si>
    <t>Rough-Legged Hawk</t>
  </si>
  <si>
    <t>Ferriginous Hawk</t>
  </si>
  <si>
    <t>Red-Tailed Hawk</t>
  </si>
  <si>
    <t>Swainson's Hawk</t>
  </si>
  <si>
    <t>Golden Eagle</t>
  </si>
  <si>
    <t>Bald Eagle</t>
  </si>
  <si>
    <t>Osprey</t>
  </si>
  <si>
    <t>American Kestrel</t>
  </si>
  <si>
    <t>Merlin</t>
  </si>
  <si>
    <t>Peregrin Falcon</t>
  </si>
  <si>
    <t>Prairie Falcon</t>
  </si>
  <si>
    <t>GROUSE</t>
  </si>
  <si>
    <t>Spruce Grouse</t>
  </si>
  <si>
    <t>Blue Grouse</t>
  </si>
  <si>
    <t>Ruffed Grouse</t>
  </si>
  <si>
    <t>Rock Ptarmigan</t>
  </si>
  <si>
    <t>White-Tailed Ptarmigan</t>
  </si>
  <si>
    <t>RAILS</t>
  </si>
  <si>
    <t>Virginia Rail</t>
  </si>
  <si>
    <t>Sora</t>
  </si>
  <si>
    <t>American Coot</t>
  </si>
  <si>
    <t>PLOVERS AND SANDPIPERS</t>
  </si>
  <si>
    <t>Killdeer</t>
  </si>
  <si>
    <t>Greater Yellowlegs</t>
  </si>
  <si>
    <t>Lesser Yellowlegs</t>
  </si>
  <si>
    <t>Solitary Sandpiper</t>
  </si>
  <si>
    <t>Spotted Sandpiper</t>
  </si>
  <si>
    <t>Western Sandpiper</t>
  </si>
  <si>
    <t>Least Sandpiper</t>
  </si>
  <si>
    <t>Baird's Sandpiper</t>
  </si>
  <si>
    <t>Pectoral Sandpiper</t>
  </si>
  <si>
    <t>Long-Billed Dowitcher</t>
  </si>
  <si>
    <t>Common Snipe</t>
  </si>
  <si>
    <t>Wilson's Phalarope</t>
  </si>
  <si>
    <t>Red-Necked Phalarope</t>
  </si>
  <si>
    <t>GULLS AND TERNS</t>
  </si>
  <si>
    <t>Franklin's Gull</t>
  </si>
  <si>
    <t>Bonaparte's Gull</t>
  </si>
  <si>
    <t>Mew Gull</t>
  </si>
  <si>
    <t>California Gull</t>
  </si>
  <si>
    <t>Herring Gull</t>
  </si>
  <si>
    <t>Common Tern</t>
  </si>
  <si>
    <t>Arctic Tern</t>
  </si>
  <si>
    <t>DOVES</t>
  </si>
  <si>
    <t>Rock Dove</t>
  </si>
  <si>
    <t>Band-Tailed Pigeon</t>
  </si>
  <si>
    <t>Mourning Dove</t>
  </si>
  <si>
    <t>OWLS</t>
  </si>
  <si>
    <t>Great Horned Owl</t>
  </si>
  <si>
    <t>Northern Hawk-Owl</t>
  </si>
  <si>
    <t>Northern Pygmy-Owl</t>
  </si>
  <si>
    <t>Spotted Owl</t>
  </si>
  <si>
    <t>Barred Owl</t>
  </si>
  <si>
    <t>Long-Eared Owl</t>
  </si>
  <si>
    <t>Boreal Owl</t>
  </si>
  <si>
    <t>Northern Saw-whet Owl</t>
  </si>
  <si>
    <t>Western Screech Owl</t>
  </si>
  <si>
    <t>NIGHTJARS</t>
  </si>
  <si>
    <t>Common Nighthawk</t>
  </si>
  <si>
    <t>SWIFTS</t>
  </si>
  <si>
    <t>Black Swift</t>
  </si>
  <si>
    <t>Vaux's Swift</t>
  </si>
  <si>
    <t>HUMMINGBIRDS</t>
  </si>
  <si>
    <t>Black-Chinned Hummingbird</t>
  </si>
  <si>
    <t>Calliope Hummingbird</t>
  </si>
  <si>
    <t>Rufous Hummingbird</t>
  </si>
  <si>
    <t>KINGFISHERS</t>
  </si>
  <si>
    <t>Belted Kingfisher</t>
  </si>
  <si>
    <t>WOODPECKERS</t>
  </si>
  <si>
    <t>Lewis' Woodpecker</t>
  </si>
  <si>
    <t>Red-Naped Sapsucker</t>
  </si>
  <si>
    <t>Red-Breasted Sapsucker</t>
  </si>
  <si>
    <t>Williamson's Sapsucker</t>
  </si>
  <si>
    <t>Downy Woodpecker</t>
  </si>
  <si>
    <t>Hairy Woodpecker</t>
  </si>
  <si>
    <t>White-Headed Woodpecker</t>
  </si>
  <si>
    <t>Northern 3-Toed Woodpecker</t>
  </si>
  <si>
    <t>Black-Backed Woodpecker</t>
  </si>
  <si>
    <t>Northern Flicker</t>
  </si>
  <si>
    <t>Pileated Woodpecker</t>
  </si>
  <si>
    <t>FLYCATCHERS</t>
  </si>
  <si>
    <t>Olive-Sided Flycatcher</t>
  </si>
  <si>
    <t>Western Wood Pewee</t>
  </si>
  <si>
    <t>Willow Flycatcher</t>
  </si>
  <si>
    <t>Hammond's Flycatcher</t>
  </si>
  <si>
    <t>Dusky Flycatcher</t>
  </si>
  <si>
    <t>Least Flycatcher</t>
  </si>
  <si>
    <t>Pacific Slope Flycatcher</t>
  </si>
  <si>
    <t>Say's Phoebe</t>
  </si>
  <si>
    <t>Western Kingbird</t>
  </si>
  <si>
    <t>Eastern Kingbird</t>
  </si>
  <si>
    <t>LARKS</t>
  </si>
  <si>
    <t>Horned Lark</t>
  </si>
  <si>
    <t>SWALLOWS</t>
  </si>
  <si>
    <t>Tree Swallow</t>
  </si>
  <si>
    <t>Violet-Green Swallow</t>
  </si>
  <si>
    <t>Northern Rough-Winged Swallow</t>
  </si>
  <si>
    <t>Bank Swallow</t>
  </si>
  <si>
    <t>Cliff Swallow</t>
  </si>
  <si>
    <t>Barn Swallow</t>
  </si>
  <si>
    <t>JAYS AND CROWS</t>
  </si>
  <si>
    <t>Black-Billed Magpie</t>
  </si>
  <si>
    <t>Gray Jay</t>
  </si>
  <si>
    <t>Stellar's Jay</t>
  </si>
  <si>
    <t>Clark's Nutcracker</t>
  </si>
  <si>
    <t>American Crow</t>
  </si>
  <si>
    <t>Common Raven</t>
  </si>
  <si>
    <t>CHICKADEES</t>
  </si>
  <si>
    <t>Black-Capped Chickadee</t>
  </si>
  <si>
    <t>Mountain Chickadee</t>
  </si>
  <si>
    <t>Boreal Chickadee</t>
  </si>
  <si>
    <t>Chestnut-Backed Chickadee</t>
  </si>
  <si>
    <t>NUTHATCHES</t>
  </si>
  <si>
    <t>Red-Breasted Nuthatch</t>
  </si>
  <si>
    <t>White-Breasted Nuthatch</t>
  </si>
  <si>
    <t>CREEPERS</t>
  </si>
  <si>
    <t>Brown Creeper</t>
  </si>
  <si>
    <t>DIPPERS</t>
  </si>
  <si>
    <t>American Dipper</t>
  </si>
  <si>
    <t>WRENS</t>
  </si>
  <si>
    <t>Rock Wren</t>
  </si>
  <si>
    <t>Bewick's Wren</t>
  </si>
  <si>
    <t>House Wren</t>
  </si>
  <si>
    <t>Winter Wren</t>
  </si>
  <si>
    <t>KINGLETS</t>
  </si>
  <si>
    <t>Golden-Crowned Kinglet</t>
  </si>
  <si>
    <t>Ruby-Crowned Kinglet</t>
  </si>
  <si>
    <t>THRUSHES</t>
  </si>
  <si>
    <t>Townsend's Solitaire</t>
  </si>
  <si>
    <t>Swainson's Thrush</t>
  </si>
  <si>
    <t>Hermit Thrush</t>
  </si>
  <si>
    <t>American Robin</t>
  </si>
  <si>
    <t>Varied Thrush</t>
  </si>
  <si>
    <t>BLUEBIRDS</t>
  </si>
  <si>
    <t>Western Bluebird</t>
  </si>
  <si>
    <t>Mountain Bluebird</t>
  </si>
  <si>
    <t>PIPITS</t>
  </si>
  <si>
    <t>American Pipit</t>
  </si>
  <si>
    <t>Water Pipit</t>
  </si>
  <si>
    <t>WAXWINGS</t>
  </si>
  <si>
    <t>Cedar Waxwing</t>
  </si>
  <si>
    <t>Bohemian Waxwing</t>
  </si>
  <si>
    <t>STARLINGS</t>
  </si>
  <si>
    <t>European Starling</t>
  </si>
  <si>
    <t>VIREOS</t>
  </si>
  <si>
    <t>Solitary Vireo</t>
  </si>
  <si>
    <t>Warbling Vireo</t>
  </si>
  <si>
    <t>Red-Eyed Vireo</t>
  </si>
  <si>
    <t>Hutton's Vireo</t>
  </si>
  <si>
    <t>WARBLERS</t>
  </si>
  <si>
    <t>Orange-Crowned Warbler</t>
  </si>
  <si>
    <t>Nashville Warbler</t>
  </si>
  <si>
    <t>Yellow Warbler</t>
  </si>
  <si>
    <t>Magnolia Warbler</t>
  </si>
  <si>
    <t>Yellow-Rumped Warbler</t>
  </si>
  <si>
    <t>Black-Throated Gray Warbler</t>
  </si>
  <si>
    <t>Townsend's Warbler</t>
  </si>
  <si>
    <t>American Redstart</t>
  </si>
  <si>
    <t>Northern Waterthrush</t>
  </si>
  <si>
    <t>MacGillivray's Warbler</t>
  </si>
  <si>
    <t>Common Yellowthroat</t>
  </si>
  <si>
    <t>Wilson's Warbler</t>
  </si>
  <si>
    <t>Tennessee Warbler</t>
  </si>
  <si>
    <t>BLACKBIRDS</t>
  </si>
  <si>
    <t>Red-Winged Blackbird</t>
  </si>
  <si>
    <t>Western Meadowlark</t>
  </si>
  <si>
    <t>Yellow-Headed Blackbird</t>
  </si>
  <si>
    <t>Brewer's Blackbird</t>
  </si>
  <si>
    <t>Brown-Headed Cowbird</t>
  </si>
  <si>
    <t>MOCKINGBIRDS</t>
  </si>
  <si>
    <t>Northern Mockingbird</t>
  </si>
  <si>
    <t>ORIOLES</t>
  </si>
  <si>
    <t>Northern Oriole</t>
  </si>
  <si>
    <t>TANAGERS</t>
  </si>
  <si>
    <t>Western Tanager</t>
  </si>
  <si>
    <t>FINCHES</t>
  </si>
  <si>
    <t>Black-Headed Grosbeak</t>
  </si>
  <si>
    <t>Rufous-Sided Towhee (Spotted)</t>
  </si>
  <si>
    <t>Rosy Finch</t>
  </si>
  <si>
    <t>Pine Grosbeak</t>
  </si>
  <si>
    <t>Purple Finch</t>
  </si>
  <si>
    <t>Cassin's Finch</t>
  </si>
  <si>
    <t>Red Crossbill</t>
  </si>
  <si>
    <t>White-Winged Crossbill</t>
  </si>
  <si>
    <t>Common Redpoll</t>
  </si>
  <si>
    <t>Pine Siskin</t>
  </si>
  <si>
    <t>American Goldfinch</t>
  </si>
  <si>
    <t>Evening Grosbeak</t>
  </si>
  <si>
    <t>SPARROWS</t>
  </si>
  <si>
    <t>Chipping Sparrow</t>
  </si>
  <si>
    <t>Vesper Sparrow</t>
  </si>
  <si>
    <t>Savannah Sparrow</t>
  </si>
  <si>
    <t>Fox Sparrow</t>
  </si>
  <si>
    <t>Song Sparrow</t>
  </si>
  <si>
    <t>Lincoln's Sparrow</t>
  </si>
  <si>
    <t>Golden-Crowned Sparrow</t>
  </si>
  <si>
    <t>White-Crowned Sparrow</t>
  </si>
  <si>
    <t>Dark-Eyed Junco</t>
  </si>
  <si>
    <t>Lapland Longspur</t>
  </si>
  <si>
    <t>Snow Bunting</t>
  </si>
  <si>
    <t>WEAVER FINCHES</t>
  </si>
  <si>
    <t>House Sparrow</t>
  </si>
  <si>
    <t>Veery</t>
  </si>
  <si>
    <t>Rose Breasted Grosbeak</t>
  </si>
  <si>
    <t>Townsend's/Hermit Warbler Hybrid</t>
  </si>
  <si>
    <r>
      <t>AREA TOTALS - #</t>
    </r>
    <r>
      <rPr>
        <sz val="10"/>
        <rFont val="Arial"/>
        <family val="2"/>
      </rPr>
      <t xml:space="preserve"> of individuals</t>
    </r>
  </si>
  <si>
    <t># of species per area</t>
  </si>
  <si>
    <t>Weather - excellent, some rain Sunday</t>
  </si>
  <si>
    <t>Attendance - 70</t>
  </si>
  <si>
    <t>Areas covered - 14 of 18</t>
  </si>
  <si>
    <t>Weather - excellent, sunny</t>
  </si>
  <si>
    <t>Attendance - 73</t>
  </si>
  <si>
    <t>Areas covered - 15 of 17</t>
  </si>
  <si>
    <t>Solitary Vireo (Cassin's Vireo)</t>
  </si>
  <si>
    <t>Weather - sunny</t>
  </si>
  <si>
    <t>Attendance - 84 (20th anniv)</t>
  </si>
  <si>
    <t>Areas covered - 13 of 17</t>
  </si>
  <si>
    <t>Weather - cold,rain,snow</t>
  </si>
  <si>
    <t>Attendance - 55?</t>
  </si>
  <si>
    <t>Areas covered - 11 of 18</t>
  </si>
  <si>
    <t>Attendance - 50</t>
  </si>
  <si>
    <t>Peregrin Falon</t>
  </si>
  <si>
    <t>Weather - sun and rain (rain Sat)</t>
  </si>
  <si>
    <t>Weather - mix of sun and rain</t>
  </si>
  <si>
    <t>Areas covered - 14 of 17</t>
  </si>
  <si>
    <t>Blue Grouse - Dusky interior</t>
  </si>
  <si>
    <t>Blue Grouse - Sooty coastal</t>
  </si>
  <si>
    <t>Cassin's Vireo</t>
  </si>
  <si>
    <t>*</t>
  </si>
  <si>
    <t>*possible song at McDiarmid</t>
  </si>
  <si>
    <t>Northern Oriole (Bullock's)</t>
  </si>
  <si>
    <t>American Tree Sparrow</t>
  </si>
  <si>
    <t>Weather - cloud, rain, cool</t>
  </si>
  <si>
    <t>Attendance - 57</t>
  </si>
  <si>
    <t>Areas covered - all 17</t>
  </si>
  <si>
    <t>Weather - cloud, cool, some rain</t>
  </si>
  <si>
    <t>Attendance - 69</t>
  </si>
  <si>
    <t>Alder Flycatcher</t>
  </si>
  <si>
    <t>Yellow-Bellied Sapsucker</t>
  </si>
  <si>
    <t>Attendance - 90 (99 at BBQ)</t>
  </si>
  <si>
    <t>Weather - sun and rain</t>
  </si>
  <si>
    <t>Gray Catbird</t>
  </si>
  <si>
    <t>AREA TOTALS - # of individuals</t>
  </si>
  <si>
    <t>OLD WORLD SPARROWS</t>
  </si>
  <si>
    <t>Lazuli Bunting</t>
  </si>
  <si>
    <t>Steller's Jay</t>
  </si>
  <si>
    <t>MANNING PARK BIRD BLITZ AREA</t>
  </si>
  <si>
    <t>1. Heather Trail</t>
  </si>
  <si>
    <t>2. Cambie Creek</t>
  </si>
  <si>
    <t>3. Blackwall Road</t>
  </si>
  <si>
    <t>4. Beaver Pond to McDiarmid Meadows</t>
  </si>
  <si>
    <t>5. Lower Lightning Lake Road</t>
  </si>
  <si>
    <t>6. Lightning Lake Loop</t>
  </si>
  <si>
    <t>7. Strawberry Flats</t>
  </si>
  <si>
    <t>8. Highway West</t>
  </si>
  <si>
    <t>9. Skyline-1 Trail</t>
  </si>
  <si>
    <t>10. Poland Lake Trail</t>
  </si>
  <si>
    <t>11. Castle Creek Trail</t>
  </si>
  <si>
    <t>12. Flash Lake to Thunder Lake</t>
  </si>
  <si>
    <t>13. Memaloose Trail</t>
  </si>
  <si>
    <t>14. Bonnevier Trail</t>
  </si>
  <si>
    <t>15. Twenty-Minute Lake &amp; Mt. Frosty Trail</t>
  </si>
  <si>
    <t>16. Skagit River Trail</t>
  </si>
  <si>
    <t>17. Boyd's Meadow &amp; Windy Joe Mountain</t>
  </si>
  <si>
    <t>18. Area Unspecified</t>
  </si>
  <si>
    <t>Total</t>
  </si>
  <si>
    <r>
      <t>Green Heron</t>
    </r>
    <r>
      <rPr>
        <vertAlign val="superscript"/>
        <sz val="9"/>
        <color indexed="8"/>
        <rFont val="Arial"/>
        <family val="2"/>
      </rPr>
      <t>1</t>
    </r>
  </si>
  <si>
    <t>Long-tailed Duck</t>
  </si>
  <si>
    <t>Cooper's Hawk</t>
  </si>
  <si>
    <r>
      <t>Dusky Grouse</t>
    </r>
    <r>
      <rPr>
        <vertAlign val="superscript"/>
        <sz val="9"/>
        <color indexed="8"/>
        <rFont val="Arial"/>
        <family val="2"/>
      </rPr>
      <t>2</t>
    </r>
  </si>
  <si>
    <r>
      <t>Sooty Grouse</t>
    </r>
    <r>
      <rPr>
        <vertAlign val="superscript"/>
        <sz val="9"/>
        <color indexed="8"/>
        <rFont val="Arial"/>
        <family val="2"/>
      </rPr>
      <t>2</t>
    </r>
  </si>
  <si>
    <t>DOVES &amp; PIGEONS</t>
  </si>
  <si>
    <r>
      <t>Rock Pigeon</t>
    </r>
    <r>
      <rPr>
        <vertAlign val="superscript"/>
        <sz val="9"/>
        <color indexed="8"/>
        <rFont val="Arial"/>
        <family val="2"/>
      </rPr>
      <t>3</t>
    </r>
  </si>
  <si>
    <t>Lewis's Woodpecker</t>
  </si>
  <si>
    <t>American Three-toed Woodpecker</t>
  </si>
  <si>
    <t>Western Wood-Pewee</t>
  </si>
  <si>
    <r>
      <t>Pacific Wren</t>
    </r>
    <r>
      <rPr>
        <vertAlign val="superscript"/>
        <sz val="9"/>
        <color indexed="8"/>
        <rFont val="Arial"/>
        <family val="2"/>
      </rPr>
      <t>4</t>
    </r>
  </si>
  <si>
    <t>WAXWINGS AND STARLINGS</t>
  </si>
  <si>
    <r>
      <t>Cassin's Vireo</t>
    </r>
    <r>
      <rPr>
        <vertAlign val="superscript"/>
        <sz val="9"/>
        <color indexed="8"/>
        <rFont val="Arial"/>
        <family val="2"/>
      </rPr>
      <t>5</t>
    </r>
  </si>
  <si>
    <t>Bullock's Oriole</t>
  </si>
  <si>
    <t>TANAGERS AND ALLIES</t>
  </si>
  <si>
    <t>Gray-crowned Rosy-Finch</t>
  </si>
  <si>
    <r>
      <t>Spotted Towhee</t>
    </r>
    <r>
      <rPr>
        <vertAlign val="superscript"/>
        <sz val="9"/>
        <color indexed="8"/>
        <rFont val="Arial"/>
        <family val="2"/>
      </rPr>
      <t>6</t>
    </r>
  </si>
  <si>
    <r>
      <rPr>
        <i/>
        <vertAlign val="superscript"/>
        <sz val="8"/>
        <color indexed="8"/>
        <rFont val="Arial"/>
        <family val="2"/>
      </rPr>
      <t>1</t>
    </r>
    <r>
      <rPr>
        <i/>
        <sz val="8"/>
        <color indexed="8"/>
        <rFont val="Arial"/>
        <family val="2"/>
      </rPr>
      <t>Green Heron was formerly lumped under Green-backed Heron which included two other, now distinct, species.</t>
    </r>
  </si>
  <si>
    <r>
      <rPr>
        <i/>
        <vertAlign val="super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 xml:space="preserve">Dusky Grouse (interior) and Sooty Grouse (coastal) were formerly lumped under the single Blue Grouse species until 2006. 7th edition AOU Check-list, 47th suppl. </t>
    </r>
  </si>
  <si>
    <r>
      <rPr>
        <i/>
        <vertAlign val="superscript"/>
        <sz val="8"/>
        <color indexed="8"/>
        <rFont val="Arial"/>
        <family val="2"/>
      </rPr>
      <t>3</t>
    </r>
    <r>
      <rPr>
        <i/>
        <sz val="8"/>
        <color indexed="8"/>
        <rFont val="Arial"/>
        <family val="2"/>
      </rPr>
      <t>Rock Pigeon, formerly Rock Dove, until 2003 when name was changed in response to an update by the British Ornithologists Union. 7th edition AOU Check-list, 44th suppl.</t>
    </r>
  </si>
  <si>
    <r>
      <rPr>
        <i/>
        <vertAlign val="superscript"/>
        <sz val="8"/>
        <color indexed="8"/>
        <rFont val="Arial"/>
        <family val="2"/>
      </rPr>
      <t>4</t>
    </r>
    <r>
      <rPr>
        <i/>
        <sz val="8"/>
        <color indexed="8"/>
        <rFont val="Arial"/>
        <family val="2"/>
      </rPr>
      <t>Pacific Wren is the new name (as of 2010) for the western Winter Wren population.  The eastern population retains the name, Winter Wren.</t>
    </r>
  </si>
  <si>
    <r>
      <rPr>
        <i/>
        <vertAlign val="superscript"/>
        <sz val="8"/>
        <color indexed="8"/>
        <rFont val="Arial"/>
        <family val="2"/>
      </rPr>
      <t>5</t>
    </r>
    <r>
      <rPr>
        <i/>
        <sz val="8"/>
        <color indexed="8"/>
        <rFont val="Arial"/>
        <family val="2"/>
      </rPr>
      <t>Cassin's Vireo was formerly lumped under Solitary Vireo with two other species until the 1990's</t>
    </r>
  </si>
  <si>
    <r>
      <rPr>
        <i/>
        <vertAlign val="superscript"/>
        <sz val="8"/>
        <color indexed="8"/>
        <rFont val="Arial"/>
        <family val="2"/>
      </rPr>
      <t>6</t>
    </r>
    <r>
      <rPr>
        <i/>
        <sz val="8"/>
        <color indexed="8"/>
        <rFont val="Arial"/>
        <family val="2"/>
      </rPr>
      <t>Spotted Towhee, previously Rufous-sided Towhee until 1995, when it was split from the Eastern Towhee as a distinct species.</t>
    </r>
  </si>
  <si>
    <t>Weather - Mostly sunny and warm</t>
  </si>
  <si>
    <t>Number of observed species - 95</t>
  </si>
  <si>
    <t>Project co-sponsors: Hope Mountain Centre &amp; BC Nature / Project organization: Kelly Pearce, Hope Mountain Centre</t>
  </si>
  <si>
    <t>Northwestern Crow</t>
  </si>
  <si>
    <t>Weather - Partly cloudy to sunny and dry, warm</t>
  </si>
  <si>
    <t>Attendance - 65 participants/leaders (58 adults + 7 youth)</t>
  </si>
  <si>
    <t>Number of observed species - 92</t>
  </si>
  <si>
    <t>Manning Park Bird Blitz
June 19-21, 2015
Species Count</t>
  </si>
  <si>
    <t>Manning Park Bird Blitz
June 20-22, 2014
Species Count</t>
  </si>
  <si>
    <t>Manning Park Bird Blitz
June 15-17, 2012
Species Count</t>
  </si>
  <si>
    <t>Manning Park Bird Blitz
June 14-16, 2013
Species Count</t>
  </si>
  <si>
    <t>Areas covered - 12 of 17</t>
  </si>
  <si>
    <t>Number of observed species - 98</t>
  </si>
  <si>
    <t>Attendance - 71 participants/leaders (69 adults, 2 youth)</t>
  </si>
  <si>
    <t>Expert - 6</t>
  </si>
  <si>
    <t>Beginner - 12</t>
  </si>
  <si>
    <t>Intermediate - 33</t>
  </si>
  <si>
    <t>Expert - 10</t>
  </si>
  <si>
    <t>Beginner - 26</t>
  </si>
  <si>
    <t>Intermediate - 39</t>
  </si>
  <si>
    <t>Ring-billed Gull</t>
  </si>
  <si>
    <t>Number of observed species - 90</t>
  </si>
  <si>
    <t>Beginner - 20</t>
  </si>
  <si>
    <t>Intermediate - 23</t>
  </si>
  <si>
    <t>Birder expertise (from registration data)</t>
  </si>
  <si>
    <t>Beginner - 18</t>
  </si>
  <si>
    <t>Intermediate - 32</t>
  </si>
  <si>
    <t>Expert - 2</t>
  </si>
  <si>
    <t>Manning Park Bird Blitz
June 17-19, 2011
Species Count</t>
  </si>
  <si>
    <t>OTHER</t>
  </si>
  <si>
    <t>Manning Park Bird Blitz
June 18-20, 2010
Species Count</t>
  </si>
  <si>
    <t>Manning Park Bird Blitz
June 20-22, 2009
Species Count</t>
  </si>
  <si>
    <t>Manning Park Bird Blitz
June 20-22, 2008
Species Count</t>
  </si>
  <si>
    <t>Manning Park Bird Blitz
June 15-17, 2007
Species Count</t>
  </si>
  <si>
    <t>Manning Park Bird Blitz
June 16-18, 2006
Species Count</t>
  </si>
  <si>
    <t>Manning Park Bird Blitz
June 17-19, 2005
Species Count</t>
  </si>
  <si>
    <t>Manning Park Bird Blitz
June 18-20, 2004
Species Count</t>
  </si>
  <si>
    <t>Manning Park Bird Blitz
June 20-22, 2003
Species Count</t>
  </si>
  <si>
    <t>Manning Park Bird Blitz
June 14-16, 2002
Species Count</t>
  </si>
  <si>
    <t>Manning Park Bird Blitz
June 15-17, 2001
Species Count</t>
  </si>
  <si>
    <t>Manning Park Bird Blitz
June 16-18, 2000
Species Count</t>
  </si>
  <si>
    <t>Number of observed species - 99</t>
  </si>
  <si>
    <t>Weather - cold, cloudy with rain</t>
  </si>
  <si>
    <t>Attendance - 47 participants/leaders</t>
  </si>
  <si>
    <t>Weather - mixed sun and cloud, cool</t>
  </si>
  <si>
    <t>Attendance - 55 participants/leaders (51 adults, 4 youth)</t>
  </si>
  <si>
    <t>Beginner - 8</t>
  </si>
  <si>
    <t>Intermediate - 19</t>
  </si>
  <si>
    <t>Expert - 5</t>
  </si>
  <si>
    <t>Beginner - 10</t>
  </si>
  <si>
    <t>Attendance - 57 participants/leaders (53 adults, 4 youth)</t>
  </si>
  <si>
    <t>Number of observed species - 102</t>
  </si>
  <si>
    <t>Weather - sun and clouds mix, cool</t>
  </si>
  <si>
    <t>Weather - Mostly cloudy and rainy, cool</t>
  </si>
  <si>
    <t>Manning Park Bird Blitz
June 17-19, 2016
Species Count</t>
  </si>
  <si>
    <t>Manning Park Bird Blitz
June 16-18, 2017
Species Count</t>
  </si>
  <si>
    <t>Expert - 11</t>
  </si>
  <si>
    <t>Attendance - 75 participants/leaders (60 adults + 15 youth)</t>
  </si>
  <si>
    <t>Beginner - 36</t>
  </si>
  <si>
    <t>Intermediate - 28</t>
  </si>
  <si>
    <t>Pygmy Nuthatch</t>
  </si>
  <si>
    <t>added 2017</t>
  </si>
  <si>
    <t>Areas covered - 17 of 17</t>
  </si>
  <si>
    <t>Number of observed species - 94</t>
  </si>
  <si>
    <t>Weather - Mostly cloudy, occasional showers and cool</t>
  </si>
  <si>
    <t>Attendance - 62 participants/leaders (53 adults + 9 youth)</t>
  </si>
  <si>
    <t>Weather - Cloudy with sun breaks and rain starting Sat. pm - cool</t>
  </si>
  <si>
    <t>Beginner - 16</t>
  </si>
  <si>
    <t>Intermediate - 25</t>
  </si>
  <si>
    <t>Expert - 21</t>
  </si>
  <si>
    <t>Attendance - 60 participants/leaders (54 adults + 6 youth)</t>
  </si>
  <si>
    <t>Birder expertise (self-declaration from registration data)</t>
  </si>
  <si>
    <t xml:space="preserve">Beginner - </t>
  </si>
  <si>
    <t xml:space="preserve">Intermediate - </t>
  </si>
  <si>
    <t xml:space="preserve">Expert - </t>
  </si>
  <si>
    <t>Canada Jay</t>
  </si>
  <si>
    <t>Manning Park Bird Blitz
June 15-17, 2018
Species Count</t>
  </si>
  <si>
    <t>Marsh Wren</t>
  </si>
  <si>
    <t>added 2018</t>
  </si>
  <si>
    <t>Number of observed species - 101</t>
  </si>
  <si>
    <t>Attendance - 89 participants/leaders (73 adults + 16 youth)</t>
  </si>
  <si>
    <t>Weather - Partly cloudy most of the time; warm days, cool nights</t>
  </si>
  <si>
    <t>Manning Park Bird Blitz
June 14-16, 2019
Species Count</t>
  </si>
  <si>
    <t>Cackling Goose</t>
  </si>
  <si>
    <t>Greater White-fronted Goose</t>
  </si>
  <si>
    <t>Anna's Hummingbird</t>
  </si>
  <si>
    <t>Rose-Breasted Grosbeak</t>
  </si>
  <si>
    <t>Clay-Coloured Sparrow</t>
  </si>
  <si>
    <t>Areas covered - 11 of 17</t>
  </si>
  <si>
    <t>Birder expertise (self-described)</t>
  </si>
  <si>
    <t>Weather - mostly sunny and warm</t>
  </si>
  <si>
    <t>Attendance - 50 participants/leaders (45 adults + 5 youth)</t>
  </si>
  <si>
    <t>Number of observed species -----------&gt;&gt;</t>
  </si>
  <si>
    <t>Manning Park Bird Blitz (DIY)
June 5 - 21, 2020
Species Count</t>
  </si>
  <si>
    <t># of tally sheets submitted</t>
  </si>
  <si>
    <t>1. Heather Trail       (June trail closure)</t>
  </si>
  <si>
    <t>3. Blackwall Road    (top end of road closed in June)</t>
  </si>
  <si>
    <t>17. Windy Joe Trail (Boyd's Meadow closed)</t>
  </si>
  <si>
    <t>Project co-sponsors: Hope Mountain Centre &amp; BC Nature / Project organization: Kelly Pearce &amp; Scott Denkers, Hope Mountain Centre</t>
  </si>
  <si>
    <t>Black-and-white Warbler</t>
  </si>
  <si>
    <t>Weather - Variable over the period. Generally mild temps.</t>
  </si>
  <si>
    <t>Attendance - 18 participants (15 adults + 3 youth)</t>
  </si>
  <si>
    <t>n/d</t>
  </si>
  <si>
    <t>Manning Park Bird Blitz (DIY)
June 11-20, 2021
Species Count</t>
  </si>
  <si>
    <t>Areas covered - 9 of 17</t>
  </si>
  <si>
    <t>Attendance - 11 participants (11 adults + 0 youth)</t>
  </si>
  <si>
    <t>Manning Park Bird Blitz (DIY)
June 17-19, 2022
Species Count</t>
  </si>
  <si>
    <t>Attendance -  participants ( adults +  youth)</t>
  </si>
  <si>
    <t>Flycather sp.</t>
  </si>
  <si>
    <t>Canada Jay (Grey Jay)</t>
  </si>
  <si>
    <t>Weather - Mostly rainy, cloudy with some sunshine, cold.</t>
  </si>
  <si>
    <t>Areas covered -  12 of 18</t>
  </si>
  <si>
    <t xml:space="preserve">3. Blackwall Road    </t>
  </si>
  <si>
    <t>Swollow sp</t>
  </si>
  <si>
    <t>Yellow Bellied Sapsucker</t>
  </si>
  <si>
    <t>Western Flycatcher (Pacific Slope)</t>
  </si>
  <si>
    <t xml:space="preserve">Weather - Sunny, cloudy mix. </t>
  </si>
  <si>
    <t xml:space="preserve">17. Windy Joe Trail </t>
  </si>
  <si>
    <t>Areas covered -  14 of 18</t>
  </si>
  <si>
    <t>Data entered by Tunde Murphy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</si>
</sst>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5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Arial"/>
      <family val="2"/>
    </font>
    <font>
      <sz val="10"/>
      <color rgb="FF002060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Arial"/>
      <family val="2"/>
    </font>
    <font>
      <sz val="9"/>
      <color rgb="FFFF0000"/>
      <name val="Calibri"/>
      <family val="2"/>
      <scheme val="minor"/>
    </font>
    <font>
      <i/>
      <sz val="9"/>
      <name val="Arial"/>
      <family val="2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textRotation="90" wrapText="1"/>
    </xf>
    <xf numFmtId="0" fontId="12" fillId="0" borderId="5" xfId="0" applyFont="1" applyBorder="1" applyAlignment="1">
      <alignment horizontal="center" textRotation="90" wrapText="1"/>
    </xf>
    <xf numFmtId="0" fontId="4" fillId="4" borderId="0" xfId="0" applyFont="1" applyFill="1" applyAlignment="1">
      <alignment horizontal="center"/>
    </xf>
    <xf numFmtId="0" fontId="5" fillId="3" borderId="0" xfId="0" applyFont="1" applyFill="1"/>
    <xf numFmtId="0" fontId="5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/>
    <xf numFmtId="0" fontId="12" fillId="0" borderId="7" xfId="0" applyFon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0" xfId="0" applyFont="1" applyFill="1"/>
    <xf numFmtId="0" fontId="4" fillId="3" borderId="0" xfId="0" applyFont="1" applyFill="1"/>
    <xf numFmtId="0" fontId="16" fillId="2" borderId="0" xfId="0" applyFont="1" applyFill="1" applyAlignment="1">
      <alignment horizontal="center"/>
    </xf>
    <xf numFmtId="0" fontId="17" fillId="0" borderId="0" xfId="0" applyFont="1"/>
    <xf numFmtId="0" fontId="18" fillId="5" borderId="2" xfId="0" applyFont="1" applyFill="1" applyBorder="1"/>
    <xf numFmtId="0" fontId="12" fillId="5" borderId="3" xfId="0" applyFont="1" applyFill="1" applyBorder="1"/>
    <xf numFmtId="0" fontId="18" fillId="5" borderId="4" xfId="0" applyFont="1" applyFill="1" applyBorder="1"/>
    <xf numFmtId="0" fontId="1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/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6" borderId="0" xfId="0" applyFont="1" applyFill="1"/>
    <xf numFmtId="0" fontId="0" fillId="6" borderId="0" xfId="0" applyFill="1" applyAlignment="1">
      <alignment horizontal="left" vertical="top"/>
    </xf>
    <xf numFmtId="0" fontId="18" fillId="6" borderId="2" xfId="0" applyFont="1" applyFill="1" applyBorder="1"/>
    <xf numFmtId="0" fontId="12" fillId="6" borderId="3" xfId="0" applyFont="1" applyFill="1" applyBorder="1"/>
    <xf numFmtId="0" fontId="18" fillId="6" borderId="4" xfId="0" applyFont="1" applyFill="1" applyBorder="1"/>
    <xf numFmtId="0" fontId="2" fillId="2" borderId="0" xfId="0" applyFont="1" applyFill="1" applyAlignment="1">
      <alignment horizontal="center"/>
    </xf>
    <xf numFmtId="0" fontId="21" fillId="7" borderId="0" xfId="0" applyFont="1" applyFill="1"/>
    <xf numFmtId="0" fontId="21" fillId="7" borderId="0" xfId="0" applyFont="1" applyFill="1" applyAlignment="1">
      <alignment horizontal="center"/>
    </xf>
    <xf numFmtId="0" fontId="21" fillId="0" borderId="0" xfId="0" applyFont="1"/>
    <xf numFmtId="0" fontId="22" fillId="4" borderId="5" xfId="0" applyFont="1" applyFill="1" applyBorder="1" applyAlignment="1">
      <alignment horizontal="center" textRotation="90" wrapText="1"/>
    </xf>
    <xf numFmtId="0" fontId="14" fillId="3" borderId="6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 textRotation="90" wrapText="1"/>
    </xf>
    <xf numFmtId="0" fontId="8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1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4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371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4</v>
      </c>
      <c r="L5" s="2">
        <v>1</v>
      </c>
      <c r="T5" s="2">
        <f>SUM(B5:S5)</f>
        <v>5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T17" s="2">
        <f t="shared" ref="T17:T38" si="0">SUM(B17:S17)</f>
        <v>0</v>
      </c>
    </row>
    <row r="18" spans="1:20" x14ac:dyDescent="0.2">
      <c r="A18" t="s">
        <v>15</v>
      </c>
      <c r="G18" s="2">
        <v>1</v>
      </c>
      <c r="T18" s="2">
        <f t="shared" si="0"/>
        <v>1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2</v>
      </c>
      <c r="F20" s="2">
        <v>3</v>
      </c>
      <c r="G20" s="2">
        <v>11</v>
      </c>
      <c r="L20" s="2">
        <v>5</v>
      </c>
      <c r="T20" s="2">
        <f t="shared" si="0"/>
        <v>21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G22" s="2">
        <v>2</v>
      </c>
      <c r="T22" s="2">
        <f t="shared" si="0"/>
        <v>2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T29" s="2">
        <f t="shared" si="0"/>
        <v>0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7</v>
      </c>
      <c r="F33" s="2">
        <v>6</v>
      </c>
      <c r="G33" s="2">
        <v>1</v>
      </c>
      <c r="T33" s="2">
        <f t="shared" si="0"/>
        <v>14</v>
      </c>
    </row>
    <row r="34" spans="1:20" x14ac:dyDescent="0.2">
      <c r="A34" t="s">
        <v>31</v>
      </c>
      <c r="G34" s="2">
        <v>10</v>
      </c>
      <c r="T34" s="2">
        <f t="shared" si="0"/>
        <v>10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T37" s="2">
        <f t="shared" si="0"/>
        <v>0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E40" s="2">
        <v>1</v>
      </c>
      <c r="T40" s="2">
        <f t="shared" ref="T40:T55" si="1">SUM(B40:S40)</f>
        <v>1</v>
      </c>
    </row>
    <row r="41" spans="1:20" x14ac:dyDescent="0.2">
      <c r="A41" t="s">
        <v>38</v>
      </c>
      <c r="N41" s="2">
        <v>1</v>
      </c>
      <c r="T41" s="2">
        <f t="shared" si="1"/>
        <v>1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C47" s="2">
        <v>1</v>
      </c>
      <c r="E47" s="2">
        <v>1</v>
      </c>
      <c r="G47" s="2">
        <v>7</v>
      </c>
      <c r="N47" s="2">
        <v>1</v>
      </c>
      <c r="T47" s="2">
        <f t="shared" si="1"/>
        <v>10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T50" s="2">
        <f t="shared" si="1"/>
        <v>0</v>
      </c>
    </row>
    <row r="51" spans="1:20" x14ac:dyDescent="0.2">
      <c r="A51" t="s">
        <v>48</v>
      </c>
      <c r="D51" s="2">
        <v>2</v>
      </c>
      <c r="E51" s="2">
        <v>1</v>
      </c>
      <c r="F51" s="2">
        <v>1</v>
      </c>
      <c r="G51" s="2">
        <v>1</v>
      </c>
      <c r="T51" s="2">
        <f t="shared" si="1"/>
        <v>5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51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T57" s="2">
        <f>SUM(B57:S57)</f>
        <v>0</v>
      </c>
    </row>
    <row r="58" spans="1:20" x14ac:dyDescent="0.2">
      <c r="A58" t="s">
        <v>55</v>
      </c>
      <c r="D58" s="2">
        <v>1</v>
      </c>
      <c r="H58" s="2">
        <v>1</v>
      </c>
      <c r="K58" s="2">
        <v>8</v>
      </c>
      <c r="N58" s="2">
        <v>1</v>
      </c>
      <c r="T58" s="2">
        <f>SUM(B58:S58)</f>
        <v>11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T61" s="2">
        <f>SUM(B61:S61)</f>
        <v>0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T69" s="2">
        <f t="shared" ref="T69:T81" si="2">SUM(B69:S69)</f>
        <v>0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E73" s="2">
        <v>2</v>
      </c>
      <c r="G73" s="2">
        <v>7</v>
      </c>
      <c r="L73" s="2">
        <v>4</v>
      </c>
      <c r="R73" s="2">
        <v>2</v>
      </c>
      <c r="T73" s="2">
        <f t="shared" si="2"/>
        <v>15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G87" s="2">
        <v>1</v>
      </c>
      <c r="T87" s="2">
        <f t="shared" si="3"/>
        <v>1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G92" s="2">
        <v>2</v>
      </c>
      <c r="T92" s="2">
        <f>SUM(B92:S92)</f>
        <v>2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S95" s="2">
        <v>1</v>
      </c>
      <c r="T95" s="2">
        <f t="shared" ref="T95:T103" si="4">SUM(B95:S95)</f>
        <v>1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G97" s="2">
        <v>1</v>
      </c>
      <c r="L97" s="2">
        <v>1</v>
      </c>
      <c r="T97" s="2">
        <f t="shared" si="4"/>
        <v>2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T99" s="2">
        <f t="shared" si="4"/>
        <v>0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S105" s="2">
        <v>1</v>
      </c>
      <c r="T105" s="2">
        <f>SUM(B105:S105)</f>
        <v>1</v>
      </c>
    </row>
    <row r="106" spans="1:20" x14ac:dyDescent="0.2">
      <c r="A106" s="3" t="s">
        <v>101</v>
      </c>
    </row>
    <row r="107" spans="1:20" x14ac:dyDescent="0.2">
      <c r="A107" t="s">
        <v>102</v>
      </c>
      <c r="E107" s="2">
        <v>1</v>
      </c>
      <c r="R107" s="2">
        <v>5</v>
      </c>
      <c r="T107" s="2">
        <f>SUM(B107:S107)</f>
        <v>6</v>
      </c>
    </row>
    <row r="108" spans="1:20" x14ac:dyDescent="0.2">
      <c r="A108" t="s">
        <v>103</v>
      </c>
      <c r="E108" s="2">
        <v>1</v>
      </c>
      <c r="G108" s="2">
        <v>2</v>
      </c>
      <c r="T108" s="2">
        <f>SUM(B108:S108)</f>
        <v>3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F111" s="2">
        <v>1</v>
      </c>
      <c r="T111" s="2">
        <f>SUM(B111:S111)</f>
        <v>1</v>
      </c>
    </row>
    <row r="112" spans="1:20" x14ac:dyDescent="0.2">
      <c r="A112" t="s">
        <v>107</v>
      </c>
      <c r="C112" s="2">
        <v>1</v>
      </c>
      <c r="E112" s="2">
        <v>3</v>
      </c>
      <c r="F112" s="2">
        <v>2</v>
      </c>
      <c r="G112" s="2">
        <v>1</v>
      </c>
      <c r="K112" s="2">
        <v>6</v>
      </c>
      <c r="L112" s="2">
        <v>9</v>
      </c>
      <c r="N112" s="2">
        <v>1</v>
      </c>
      <c r="T112" s="2">
        <f>SUM(B112:S112)</f>
        <v>23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2</v>
      </c>
      <c r="T114" s="2">
        <f>SUM(B114:S114)</f>
        <v>2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E117" s="2">
        <v>2</v>
      </c>
      <c r="F117" s="2">
        <v>2</v>
      </c>
      <c r="G117" s="2">
        <v>1</v>
      </c>
      <c r="H117" s="2">
        <v>1</v>
      </c>
      <c r="T117" s="2">
        <f t="shared" si="5"/>
        <v>6</v>
      </c>
    </row>
    <row r="118" spans="1:20" x14ac:dyDescent="0.2">
      <c r="A118" s="4" t="s">
        <v>113</v>
      </c>
      <c r="E118" s="2">
        <v>1</v>
      </c>
      <c r="G118" s="2">
        <v>2</v>
      </c>
      <c r="L118" s="2">
        <v>1</v>
      </c>
      <c r="T118" s="2">
        <f t="shared" si="5"/>
        <v>4</v>
      </c>
    </row>
    <row r="119" spans="1:20" x14ac:dyDescent="0.2">
      <c r="A119" s="4" t="s">
        <v>114</v>
      </c>
      <c r="G119" s="2">
        <v>2</v>
      </c>
      <c r="T119" s="2">
        <f t="shared" si="5"/>
        <v>2</v>
      </c>
    </row>
    <row r="120" spans="1:20" x14ac:dyDescent="0.2">
      <c r="A120" s="4" t="s">
        <v>115</v>
      </c>
      <c r="E120" s="2">
        <v>1</v>
      </c>
      <c r="L120" s="2">
        <v>1</v>
      </c>
      <c r="Q120" s="2">
        <v>1</v>
      </c>
      <c r="T120" s="2">
        <f t="shared" si="5"/>
        <v>3</v>
      </c>
    </row>
    <row r="121" spans="1:20" x14ac:dyDescent="0.2">
      <c r="A121" s="4" t="s">
        <v>116</v>
      </c>
      <c r="E121" s="2">
        <v>2</v>
      </c>
      <c r="F121" s="2">
        <v>1</v>
      </c>
      <c r="G121" s="2">
        <v>3</v>
      </c>
      <c r="H121" s="2">
        <v>1</v>
      </c>
      <c r="L121" s="2">
        <v>1</v>
      </c>
      <c r="R121" s="2">
        <v>2</v>
      </c>
      <c r="T121" s="2">
        <f t="shared" si="5"/>
        <v>10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F123" s="2">
        <v>1</v>
      </c>
      <c r="G123" s="2">
        <v>2</v>
      </c>
      <c r="P123" s="2">
        <v>1</v>
      </c>
      <c r="T123" s="2">
        <f t="shared" si="5"/>
        <v>4</v>
      </c>
    </row>
    <row r="124" spans="1:20" x14ac:dyDescent="0.2">
      <c r="A124" s="4" t="s">
        <v>119</v>
      </c>
      <c r="T124" s="2">
        <f t="shared" si="5"/>
        <v>0</v>
      </c>
    </row>
    <row r="125" spans="1:20" x14ac:dyDescent="0.2">
      <c r="A125" s="4" t="s">
        <v>120</v>
      </c>
      <c r="D125" s="2">
        <v>1</v>
      </c>
      <c r="E125" s="2">
        <v>3</v>
      </c>
      <c r="F125" s="2">
        <v>2</v>
      </c>
      <c r="G125" s="2">
        <v>7</v>
      </c>
      <c r="H125" s="2">
        <v>2</v>
      </c>
      <c r="K125" s="2">
        <v>1</v>
      </c>
      <c r="L125" s="2">
        <v>6</v>
      </c>
      <c r="N125" s="2">
        <v>1</v>
      </c>
      <c r="R125" s="2">
        <v>2</v>
      </c>
      <c r="T125" s="2">
        <f t="shared" si="5"/>
        <v>25</v>
      </c>
    </row>
    <row r="126" spans="1:20" x14ac:dyDescent="0.2">
      <c r="A126" s="4" t="s">
        <v>121</v>
      </c>
      <c r="C126" s="2">
        <v>1</v>
      </c>
      <c r="E126" s="2">
        <v>2</v>
      </c>
      <c r="G126" s="2">
        <v>1</v>
      </c>
      <c r="H126" s="2">
        <v>1</v>
      </c>
      <c r="K126" s="2">
        <v>1</v>
      </c>
      <c r="T126" s="2">
        <f t="shared" si="5"/>
        <v>6</v>
      </c>
    </row>
    <row r="127" spans="1:20" x14ac:dyDescent="0.2">
      <c r="A127" s="3" t="s">
        <v>122</v>
      </c>
    </row>
    <row r="128" spans="1:20" x14ac:dyDescent="0.2">
      <c r="A128" s="4" t="s">
        <v>123</v>
      </c>
      <c r="D128" s="2">
        <v>2</v>
      </c>
      <c r="G128" s="2">
        <v>1</v>
      </c>
      <c r="K128" s="2">
        <v>2</v>
      </c>
      <c r="L128" s="2">
        <v>4</v>
      </c>
      <c r="R128" s="2">
        <v>3</v>
      </c>
      <c r="T128" s="2">
        <f t="shared" ref="T128:T137" si="6">SUM(B128:S128)</f>
        <v>12</v>
      </c>
    </row>
    <row r="129" spans="1:20" x14ac:dyDescent="0.2">
      <c r="A129" s="4" t="s">
        <v>124</v>
      </c>
      <c r="S129" s="2">
        <v>2</v>
      </c>
      <c r="T129" s="2">
        <f t="shared" si="6"/>
        <v>2</v>
      </c>
    </row>
    <row r="130" spans="1:20" x14ac:dyDescent="0.2">
      <c r="A130" s="4" t="s">
        <v>125</v>
      </c>
      <c r="G130" s="2">
        <v>2</v>
      </c>
      <c r="T130" s="2">
        <f t="shared" si="6"/>
        <v>2</v>
      </c>
    </row>
    <row r="131" spans="1:20" x14ac:dyDescent="0.2">
      <c r="A131" s="4" t="s">
        <v>126</v>
      </c>
      <c r="E131" s="2">
        <v>10</v>
      </c>
      <c r="F131" s="2">
        <v>2</v>
      </c>
      <c r="G131" s="2">
        <v>3</v>
      </c>
      <c r="L131" s="2">
        <v>1</v>
      </c>
      <c r="R131" s="2">
        <v>2</v>
      </c>
      <c r="T131" s="2">
        <f t="shared" si="6"/>
        <v>18</v>
      </c>
    </row>
    <row r="132" spans="1:20" x14ac:dyDescent="0.2">
      <c r="A132" s="4" t="s">
        <v>127</v>
      </c>
      <c r="T132" s="2">
        <f t="shared" si="6"/>
        <v>0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N134" s="2">
        <v>1</v>
      </c>
      <c r="T134" s="2">
        <f t="shared" si="6"/>
        <v>1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F137" s="2">
        <v>1</v>
      </c>
      <c r="T137" s="2">
        <f t="shared" si="6"/>
        <v>1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2</v>
      </c>
      <c r="G141" s="2">
        <v>4</v>
      </c>
      <c r="H141" s="2">
        <v>3</v>
      </c>
      <c r="I141" s="2">
        <v>8</v>
      </c>
      <c r="L141" s="2">
        <v>4</v>
      </c>
      <c r="T141" s="2">
        <f t="shared" ref="T141:T146" si="7">SUM(B141:S141)</f>
        <v>21</v>
      </c>
    </row>
    <row r="142" spans="1:20" x14ac:dyDescent="0.2">
      <c r="A142" s="4" t="s">
        <v>137</v>
      </c>
      <c r="E142" s="2">
        <v>4</v>
      </c>
      <c r="F142" s="2">
        <v>4</v>
      </c>
      <c r="G142" s="2">
        <v>1</v>
      </c>
      <c r="R142" s="2">
        <v>2</v>
      </c>
      <c r="T142" s="2">
        <f t="shared" si="7"/>
        <v>11</v>
      </c>
    </row>
    <row r="143" spans="1:20" x14ac:dyDescent="0.2">
      <c r="A143" s="4" t="s">
        <v>138</v>
      </c>
      <c r="E143" s="2">
        <v>4</v>
      </c>
      <c r="F143" s="2">
        <v>10</v>
      </c>
      <c r="T143" s="2">
        <f t="shared" si="7"/>
        <v>14</v>
      </c>
    </row>
    <row r="144" spans="1:20" x14ac:dyDescent="0.2">
      <c r="A144" s="4" t="s">
        <v>139</v>
      </c>
      <c r="F144" s="2">
        <v>5</v>
      </c>
      <c r="T144" s="2">
        <f t="shared" si="7"/>
        <v>5</v>
      </c>
    </row>
    <row r="145" spans="1:20" x14ac:dyDescent="0.2">
      <c r="A145" s="4" t="s">
        <v>140</v>
      </c>
      <c r="N145" s="2">
        <v>20</v>
      </c>
      <c r="T145" s="2">
        <f t="shared" si="7"/>
        <v>20</v>
      </c>
    </row>
    <row r="146" spans="1:20" x14ac:dyDescent="0.2">
      <c r="A146" s="4" t="s">
        <v>141</v>
      </c>
      <c r="D146" s="2">
        <v>1</v>
      </c>
      <c r="E146" s="2">
        <v>2</v>
      </c>
      <c r="G146" s="2">
        <v>9</v>
      </c>
      <c r="H146" s="2">
        <v>4</v>
      </c>
      <c r="I146" s="2">
        <v>4</v>
      </c>
      <c r="K146" s="2">
        <v>6</v>
      </c>
      <c r="L146" s="2">
        <v>20</v>
      </c>
      <c r="N146" s="2">
        <v>6</v>
      </c>
      <c r="T146" s="2">
        <f t="shared" si="7"/>
        <v>52</v>
      </c>
    </row>
    <row r="147" spans="1:20" x14ac:dyDescent="0.2">
      <c r="A147" s="3" t="s">
        <v>142</v>
      </c>
    </row>
    <row r="148" spans="1:20" x14ac:dyDescent="0.2">
      <c r="A148" s="4" t="s">
        <v>143</v>
      </c>
      <c r="F148" s="2">
        <v>2</v>
      </c>
      <c r="T148" s="2">
        <f t="shared" ref="T148:T153" si="8">SUM(B148:S148)</f>
        <v>2</v>
      </c>
    </row>
    <row r="149" spans="1:20" x14ac:dyDescent="0.2">
      <c r="A149" s="4" t="s">
        <v>144</v>
      </c>
      <c r="D149" s="2">
        <v>6</v>
      </c>
      <c r="F149" s="2">
        <v>3</v>
      </c>
      <c r="G149" s="2">
        <v>16</v>
      </c>
      <c r="H149" s="2">
        <v>10</v>
      </c>
      <c r="I149" s="2">
        <v>8</v>
      </c>
      <c r="K149" s="2">
        <v>12</v>
      </c>
      <c r="L149" s="2">
        <v>6</v>
      </c>
      <c r="N149" s="2">
        <v>5</v>
      </c>
      <c r="R149" s="2">
        <v>5</v>
      </c>
      <c r="T149" s="2">
        <f t="shared" si="8"/>
        <v>71</v>
      </c>
    </row>
    <row r="150" spans="1:20" x14ac:dyDescent="0.2">
      <c r="A150" s="4" t="s">
        <v>145</v>
      </c>
      <c r="H150" s="2">
        <v>1</v>
      </c>
      <c r="T150" s="2">
        <f t="shared" si="8"/>
        <v>1</v>
      </c>
    </row>
    <row r="151" spans="1:20" x14ac:dyDescent="0.2">
      <c r="A151" s="4" t="s">
        <v>146</v>
      </c>
      <c r="D151" s="2">
        <v>13</v>
      </c>
      <c r="E151" s="2">
        <v>2</v>
      </c>
      <c r="F151" s="2">
        <v>1</v>
      </c>
      <c r="G151" s="2">
        <v>12</v>
      </c>
      <c r="I151" s="2">
        <v>1</v>
      </c>
      <c r="L151" s="2">
        <v>5</v>
      </c>
      <c r="N151" s="2">
        <v>1</v>
      </c>
      <c r="T151" s="2">
        <f t="shared" si="8"/>
        <v>35</v>
      </c>
    </row>
    <row r="152" spans="1:20" x14ac:dyDescent="0.2">
      <c r="A152" s="4" t="s">
        <v>147</v>
      </c>
      <c r="E152" s="2">
        <v>1</v>
      </c>
      <c r="F152" s="2">
        <v>4</v>
      </c>
      <c r="G152" s="2">
        <v>4</v>
      </c>
      <c r="L152" s="2">
        <v>5</v>
      </c>
      <c r="T152" s="2">
        <f t="shared" si="8"/>
        <v>14</v>
      </c>
    </row>
    <row r="153" spans="1:20" x14ac:dyDescent="0.2">
      <c r="A153" s="4" t="s">
        <v>148</v>
      </c>
      <c r="D153" s="2">
        <v>1</v>
      </c>
      <c r="E153" s="2">
        <v>4</v>
      </c>
      <c r="G153" s="2">
        <v>6</v>
      </c>
      <c r="H153" s="2">
        <v>1</v>
      </c>
      <c r="I153" s="2">
        <v>6</v>
      </c>
      <c r="K153" s="2">
        <v>1</v>
      </c>
      <c r="L153" s="2">
        <v>4</v>
      </c>
      <c r="R153" s="2">
        <v>2</v>
      </c>
      <c r="T153" s="2">
        <f t="shared" si="8"/>
        <v>25</v>
      </c>
    </row>
    <row r="154" spans="1:20" x14ac:dyDescent="0.2">
      <c r="A154" s="3" t="s">
        <v>149</v>
      </c>
    </row>
    <row r="155" spans="1:20" x14ac:dyDescent="0.2">
      <c r="A155" s="4" t="s">
        <v>150</v>
      </c>
      <c r="C155" s="2">
        <v>4</v>
      </c>
      <c r="D155" s="2">
        <v>1</v>
      </c>
      <c r="F155" s="2">
        <v>1</v>
      </c>
      <c r="G155" s="2">
        <v>1</v>
      </c>
      <c r="H155" s="2">
        <v>2</v>
      </c>
      <c r="K155" s="2">
        <v>3</v>
      </c>
      <c r="L155" s="2">
        <v>1</v>
      </c>
      <c r="T155" s="2">
        <f>SUM(B155:S155)</f>
        <v>13</v>
      </c>
    </row>
    <row r="156" spans="1:20" x14ac:dyDescent="0.2">
      <c r="A156" s="4" t="s">
        <v>151</v>
      </c>
      <c r="D156" s="2">
        <v>3</v>
      </c>
      <c r="G156" s="2">
        <v>3</v>
      </c>
      <c r="I156" s="2">
        <v>1</v>
      </c>
      <c r="K156" s="2">
        <v>3</v>
      </c>
      <c r="L156" s="2">
        <v>1</v>
      </c>
      <c r="T156" s="2">
        <f>SUM(B156:S156)</f>
        <v>11</v>
      </c>
    </row>
    <row r="157" spans="1:20" x14ac:dyDescent="0.2">
      <c r="A157" s="4" t="s">
        <v>152</v>
      </c>
      <c r="F157" s="2">
        <v>1</v>
      </c>
      <c r="T157" s="2">
        <f>SUM(B157:S157)</f>
        <v>1</v>
      </c>
    </row>
    <row r="158" spans="1:20" x14ac:dyDescent="0.2">
      <c r="A158" s="4" t="s">
        <v>153</v>
      </c>
      <c r="E158" s="2">
        <v>4</v>
      </c>
      <c r="G158" s="2">
        <v>2</v>
      </c>
      <c r="K158" s="2">
        <v>7</v>
      </c>
      <c r="R158" s="2">
        <v>2</v>
      </c>
      <c r="T158" s="2">
        <f>SUM(B158:S158)</f>
        <v>15</v>
      </c>
    </row>
    <row r="159" spans="1:20" x14ac:dyDescent="0.2">
      <c r="A159" s="3" t="s">
        <v>154</v>
      </c>
    </row>
    <row r="160" spans="1:20" x14ac:dyDescent="0.2">
      <c r="A160" s="4" t="s">
        <v>155</v>
      </c>
      <c r="C160" s="2">
        <v>1</v>
      </c>
      <c r="D160" s="2">
        <v>1</v>
      </c>
      <c r="E160" s="2">
        <v>6</v>
      </c>
      <c r="F160" s="2">
        <v>4</v>
      </c>
      <c r="G160" s="2">
        <v>8</v>
      </c>
      <c r="K160" s="2">
        <v>2</v>
      </c>
      <c r="L160" s="2">
        <v>8</v>
      </c>
      <c r="R160" s="2">
        <v>2</v>
      </c>
      <c r="T160" s="2">
        <f>SUM(B160:S160)</f>
        <v>32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G163" s="2">
        <v>1</v>
      </c>
      <c r="S163" s="2">
        <v>2</v>
      </c>
      <c r="T163" s="2">
        <f>SUM(B163:S163)</f>
        <v>3</v>
      </c>
    </row>
    <row r="164" spans="1:20" x14ac:dyDescent="0.2">
      <c r="A164" s="3" t="s">
        <v>159</v>
      </c>
    </row>
    <row r="165" spans="1:20" x14ac:dyDescent="0.2">
      <c r="A165" s="4" t="s">
        <v>160</v>
      </c>
      <c r="H165" s="2">
        <v>1</v>
      </c>
      <c r="S165" s="2">
        <v>1</v>
      </c>
      <c r="T165" s="2">
        <f>SUM(B165:S165)</f>
        <v>2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C170" s="2">
        <v>4</v>
      </c>
      <c r="D170" s="2">
        <v>3</v>
      </c>
      <c r="G170" s="2">
        <v>3</v>
      </c>
      <c r="K170" s="2">
        <v>2</v>
      </c>
      <c r="L170" s="2">
        <v>1</v>
      </c>
      <c r="N170" s="2">
        <v>4</v>
      </c>
      <c r="R170" s="2">
        <v>2</v>
      </c>
      <c r="T170" s="2">
        <f>SUM(B170:S170)</f>
        <v>19</v>
      </c>
    </row>
    <row r="171" spans="1:20" x14ac:dyDescent="0.2">
      <c r="A171" s="3" t="s">
        <v>166</v>
      </c>
    </row>
    <row r="172" spans="1:20" x14ac:dyDescent="0.2">
      <c r="A172" s="4" t="s">
        <v>167</v>
      </c>
      <c r="C172" s="2">
        <v>17</v>
      </c>
      <c r="D172" s="2">
        <v>10</v>
      </c>
      <c r="E172" s="2">
        <v>1</v>
      </c>
      <c r="F172" s="2">
        <v>3</v>
      </c>
      <c r="G172" s="2">
        <v>22</v>
      </c>
      <c r="I172" s="2">
        <v>8</v>
      </c>
      <c r="K172" s="2">
        <v>11</v>
      </c>
      <c r="L172" s="2">
        <v>3</v>
      </c>
      <c r="N172" s="2">
        <v>11</v>
      </c>
      <c r="R172" s="2">
        <v>6</v>
      </c>
      <c r="T172" s="2">
        <f>SUM(B172:S172)</f>
        <v>92</v>
      </c>
    </row>
    <row r="173" spans="1:20" x14ac:dyDescent="0.2">
      <c r="A173" s="4" t="s">
        <v>168</v>
      </c>
      <c r="C173" s="2">
        <v>3</v>
      </c>
      <c r="D173" s="2">
        <v>10</v>
      </c>
      <c r="G173" s="2">
        <v>1</v>
      </c>
      <c r="H173" s="2">
        <v>3</v>
      </c>
      <c r="I173" s="2">
        <v>3</v>
      </c>
      <c r="K173" s="2">
        <v>7</v>
      </c>
      <c r="N173" s="2">
        <v>1</v>
      </c>
      <c r="T173" s="2">
        <f>SUM(B173:S173)</f>
        <v>28</v>
      </c>
    </row>
    <row r="174" spans="1:20" x14ac:dyDescent="0.2">
      <c r="A174" s="3" t="s">
        <v>169</v>
      </c>
    </row>
    <row r="175" spans="1:20" x14ac:dyDescent="0.2">
      <c r="A175" s="4" t="s">
        <v>170</v>
      </c>
      <c r="C175" s="2">
        <v>1</v>
      </c>
      <c r="H175" s="2">
        <v>1</v>
      </c>
      <c r="K175" s="2">
        <v>2</v>
      </c>
      <c r="T175" s="2">
        <f>SUM(B175:S175)</f>
        <v>4</v>
      </c>
    </row>
    <row r="176" spans="1:20" x14ac:dyDescent="0.2">
      <c r="A176" s="4" t="s">
        <v>171</v>
      </c>
      <c r="C176" s="2">
        <v>9</v>
      </c>
      <c r="D176" s="2">
        <v>5</v>
      </c>
      <c r="E176" s="2">
        <v>15</v>
      </c>
      <c r="F176" s="2">
        <v>3</v>
      </c>
      <c r="G176" s="2">
        <v>5</v>
      </c>
      <c r="H176" s="2">
        <v>7</v>
      </c>
      <c r="I176" s="2">
        <v>3</v>
      </c>
      <c r="L176" s="2">
        <v>9</v>
      </c>
      <c r="N176" s="2">
        <v>4</v>
      </c>
      <c r="R176" s="2">
        <v>5</v>
      </c>
      <c r="T176" s="2">
        <f>SUM(B176:S176)</f>
        <v>65</v>
      </c>
    </row>
    <row r="177" spans="1:20" x14ac:dyDescent="0.2">
      <c r="A177" s="4" t="s">
        <v>172</v>
      </c>
      <c r="C177" s="2">
        <v>6</v>
      </c>
      <c r="D177" s="2">
        <v>2</v>
      </c>
      <c r="I177" s="2">
        <v>2</v>
      </c>
      <c r="K177" s="2">
        <v>23</v>
      </c>
      <c r="N177" s="2">
        <v>6</v>
      </c>
      <c r="T177" s="2">
        <f>SUM(B177:S177)</f>
        <v>39</v>
      </c>
    </row>
    <row r="178" spans="1:20" x14ac:dyDescent="0.2">
      <c r="A178" s="4" t="s">
        <v>173</v>
      </c>
      <c r="C178" s="2">
        <v>1</v>
      </c>
      <c r="D178" s="2">
        <v>2</v>
      </c>
      <c r="E178" s="2">
        <v>20</v>
      </c>
      <c r="F178" s="2">
        <v>10</v>
      </c>
      <c r="G178" s="2">
        <v>20</v>
      </c>
      <c r="H178" s="2">
        <v>3</v>
      </c>
      <c r="I178" s="2">
        <v>9</v>
      </c>
      <c r="K178" s="2">
        <v>2</v>
      </c>
      <c r="L178" s="2">
        <v>4</v>
      </c>
      <c r="N178" s="2">
        <v>7</v>
      </c>
      <c r="Q178" s="2">
        <v>5</v>
      </c>
      <c r="R178" s="2">
        <v>7</v>
      </c>
      <c r="T178" s="2">
        <f>SUM(B178:S178)</f>
        <v>90</v>
      </c>
    </row>
    <row r="179" spans="1:20" x14ac:dyDescent="0.2">
      <c r="A179" s="4" t="s">
        <v>174</v>
      </c>
      <c r="C179" s="2">
        <v>2</v>
      </c>
      <c r="E179" s="2">
        <v>2</v>
      </c>
      <c r="G179" s="2">
        <v>7</v>
      </c>
      <c r="H179" s="2">
        <v>1</v>
      </c>
      <c r="K179" s="2">
        <v>12</v>
      </c>
      <c r="L179" s="2">
        <v>1</v>
      </c>
      <c r="N179" s="2">
        <v>3</v>
      </c>
      <c r="T179" s="2">
        <f>SUM(B179:S179)</f>
        <v>28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T182" s="2">
        <f>SUM(B182:S182)</f>
        <v>0</v>
      </c>
    </row>
    <row r="183" spans="1:20" x14ac:dyDescent="0.2">
      <c r="A183" s="3" t="s">
        <v>178</v>
      </c>
    </row>
    <row r="184" spans="1:20" x14ac:dyDescent="0.2">
      <c r="A184" s="4" t="s">
        <v>179</v>
      </c>
      <c r="S184" s="2">
        <v>1</v>
      </c>
      <c r="T184" s="2">
        <f>SUM(B184:S184)</f>
        <v>1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T187" s="2">
        <f>SUM(B187:S187)</f>
        <v>0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I190" s="2">
        <v>12</v>
      </c>
      <c r="T190" s="2">
        <f>SUM(B190:S190)</f>
        <v>12</v>
      </c>
    </row>
    <row r="191" spans="1:20" x14ac:dyDescent="0.2">
      <c r="A191" s="3" t="s">
        <v>186</v>
      </c>
    </row>
    <row r="192" spans="1:20" x14ac:dyDescent="0.2">
      <c r="A192" s="4" t="s">
        <v>187</v>
      </c>
      <c r="L192" s="2">
        <v>1</v>
      </c>
      <c r="T192" s="2">
        <f>SUM(B192:S192)</f>
        <v>1</v>
      </c>
    </row>
    <row r="193" spans="1:20" x14ac:dyDescent="0.2">
      <c r="A193" s="7"/>
    </row>
    <row r="194" spans="1:20" x14ac:dyDescent="0.2">
      <c r="A194" s="4" t="s">
        <v>188</v>
      </c>
      <c r="E194" s="2">
        <v>20</v>
      </c>
      <c r="F194" s="2">
        <v>3</v>
      </c>
      <c r="G194" s="2">
        <v>3</v>
      </c>
      <c r="H194" s="2">
        <v>3</v>
      </c>
      <c r="I194" s="2">
        <v>2</v>
      </c>
      <c r="K194" s="2">
        <v>2</v>
      </c>
      <c r="L194" s="2">
        <v>2</v>
      </c>
      <c r="Q194" s="2">
        <v>1</v>
      </c>
      <c r="R194" s="2">
        <v>5</v>
      </c>
      <c r="T194" s="2">
        <f>SUM(B194:S194)</f>
        <v>41</v>
      </c>
    </row>
    <row r="195" spans="1:20" x14ac:dyDescent="0.2">
      <c r="A195" s="4" t="s">
        <v>189</v>
      </c>
      <c r="S195" s="2">
        <v>1</v>
      </c>
      <c r="T195" s="2">
        <f>SUM(B195:S195)</f>
        <v>1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1</v>
      </c>
      <c r="L198" s="2">
        <v>1</v>
      </c>
      <c r="T198" s="2">
        <f t="shared" ref="T198:T210" si="9">SUM(B198:S198)</f>
        <v>2</v>
      </c>
    </row>
    <row r="199" spans="1:20" x14ac:dyDescent="0.2">
      <c r="A199" s="4" t="s">
        <v>193</v>
      </c>
      <c r="F199" s="2">
        <v>1</v>
      </c>
      <c r="T199" s="2">
        <f t="shared" si="9"/>
        <v>1</v>
      </c>
    </row>
    <row r="200" spans="1:20" x14ac:dyDescent="0.2">
      <c r="A200" s="4" t="s">
        <v>194</v>
      </c>
      <c r="D200" s="2">
        <v>10</v>
      </c>
      <c r="E200" s="2">
        <v>10</v>
      </c>
      <c r="F200" s="2">
        <v>1</v>
      </c>
      <c r="G200" s="2">
        <v>2</v>
      </c>
      <c r="K200" s="2">
        <v>1</v>
      </c>
      <c r="L200" s="2">
        <v>4</v>
      </c>
      <c r="R200" s="2">
        <v>1</v>
      </c>
      <c r="T200" s="2">
        <f t="shared" si="9"/>
        <v>29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D202" s="2">
        <v>6</v>
      </c>
      <c r="E202" s="2">
        <v>15</v>
      </c>
      <c r="F202" s="2">
        <v>5</v>
      </c>
      <c r="G202" s="2">
        <v>7</v>
      </c>
      <c r="I202" s="2">
        <v>2</v>
      </c>
      <c r="K202" s="2">
        <v>12</v>
      </c>
      <c r="N202" s="2">
        <v>7</v>
      </c>
      <c r="R202" s="2">
        <v>3</v>
      </c>
      <c r="T202" s="2">
        <f t="shared" si="9"/>
        <v>57</v>
      </c>
    </row>
    <row r="203" spans="1:20" x14ac:dyDescent="0.2">
      <c r="A203" s="4" t="s">
        <v>197</v>
      </c>
      <c r="G203" s="2">
        <v>1</v>
      </c>
      <c r="H203" s="2">
        <v>4</v>
      </c>
      <c r="K203" s="2">
        <v>1</v>
      </c>
      <c r="T203" s="2">
        <f t="shared" si="9"/>
        <v>6</v>
      </c>
    </row>
    <row r="204" spans="1:20" x14ac:dyDescent="0.2">
      <c r="A204" s="4" t="s">
        <v>198</v>
      </c>
      <c r="C204" s="2">
        <v>6</v>
      </c>
      <c r="D204" s="2">
        <v>4</v>
      </c>
      <c r="E204" s="2">
        <v>10</v>
      </c>
      <c r="F204" s="2">
        <v>5</v>
      </c>
      <c r="G204" s="2">
        <v>13</v>
      </c>
      <c r="I204" s="2">
        <v>3</v>
      </c>
      <c r="K204" s="2">
        <v>25</v>
      </c>
      <c r="L204" s="2">
        <v>3</v>
      </c>
      <c r="N204" s="2">
        <v>6</v>
      </c>
      <c r="R204" s="2">
        <v>8</v>
      </c>
      <c r="T204" s="2">
        <f t="shared" si="9"/>
        <v>83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T206" s="2">
        <f t="shared" si="9"/>
        <v>0</v>
      </c>
    </row>
    <row r="207" spans="1:20" x14ac:dyDescent="0.2">
      <c r="A207" s="4" t="s">
        <v>201</v>
      </c>
      <c r="F207" s="2">
        <v>1</v>
      </c>
      <c r="L207" s="2">
        <v>3</v>
      </c>
      <c r="T207" s="2">
        <f t="shared" si="9"/>
        <v>4</v>
      </c>
    </row>
    <row r="208" spans="1:20" x14ac:dyDescent="0.2">
      <c r="A208" s="4" t="s">
        <v>202</v>
      </c>
      <c r="E208" s="2">
        <v>2</v>
      </c>
      <c r="T208" s="2">
        <f t="shared" si="9"/>
        <v>2</v>
      </c>
    </row>
    <row r="209" spans="1:20" x14ac:dyDescent="0.2">
      <c r="A209" s="4" t="s">
        <v>203</v>
      </c>
      <c r="C209" s="2">
        <v>14</v>
      </c>
      <c r="E209" s="2">
        <v>2</v>
      </c>
      <c r="F209" s="2">
        <v>3</v>
      </c>
      <c r="G209" s="2">
        <v>4</v>
      </c>
      <c r="N209" s="2">
        <v>2</v>
      </c>
      <c r="R209" s="2">
        <v>8</v>
      </c>
      <c r="T209" s="2">
        <f t="shared" si="9"/>
        <v>33</v>
      </c>
    </row>
    <row r="210" spans="1:20" x14ac:dyDescent="0.2">
      <c r="A210" s="4" t="s">
        <v>204</v>
      </c>
      <c r="F210" s="2">
        <v>1</v>
      </c>
      <c r="T210" s="2">
        <f t="shared" si="9"/>
        <v>1</v>
      </c>
    </row>
    <row r="211" spans="1:20" x14ac:dyDescent="0.2">
      <c r="A211" s="3" t="s">
        <v>205</v>
      </c>
    </row>
    <row r="212" spans="1:20" x14ac:dyDescent="0.2">
      <c r="A212" s="4" t="s">
        <v>206</v>
      </c>
      <c r="E212" s="2">
        <v>2</v>
      </c>
      <c r="F212" s="2">
        <v>1</v>
      </c>
      <c r="T212" s="2">
        <f>SUM(B212:S212)</f>
        <v>3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S214" s="2">
        <v>1</v>
      </c>
      <c r="T214" s="2">
        <f>SUM(B214:S214)</f>
        <v>1</v>
      </c>
    </row>
    <row r="215" spans="1:20" x14ac:dyDescent="0.2">
      <c r="A215" s="4" t="s">
        <v>209</v>
      </c>
      <c r="E215" s="2">
        <v>4</v>
      </c>
      <c r="F215" s="2">
        <v>1</v>
      </c>
      <c r="T215" s="2">
        <f>SUM(B215:S215)</f>
        <v>5</v>
      </c>
    </row>
    <row r="216" spans="1:20" x14ac:dyDescent="0.2">
      <c r="A216" s="4" t="s">
        <v>210</v>
      </c>
      <c r="E216" s="2">
        <v>4</v>
      </c>
      <c r="G216" s="2">
        <v>1</v>
      </c>
      <c r="T216" s="2">
        <f>SUM(B216:S216)</f>
        <v>5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1</v>
      </c>
      <c r="T222" s="2">
        <f>SUM(B222:S222)</f>
        <v>1</v>
      </c>
    </row>
    <row r="223" spans="1:20" x14ac:dyDescent="0.2">
      <c r="A223" s="3" t="s">
        <v>217</v>
      </c>
    </row>
    <row r="224" spans="1:20" x14ac:dyDescent="0.2">
      <c r="A224" s="4" t="s">
        <v>218</v>
      </c>
      <c r="S224" s="2">
        <v>1</v>
      </c>
      <c r="T224" s="2">
        <f t="shared" ref="T224:T235" si="10">SUM(B224:S224)</f>
        <v>1</v>
      </c>
    </row>
    <row r="225" spans="1:20" x14ac:dyDescent="0.2">
      <c r="A225" s="4" t="s">
        <v>219</v>
      </c>
      <c r="C225" s="2">
        <v>1</v>
      </c>
      <c r="T225" s="2">
        <f t="shared" si="10"/>
        <v>1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D227" s="2">
        <v>2</v>
      </c>
      <c r="H227" s="2">
        <v>1</v>
      </c>
      <c r="T227" s="2">
        <f t="shared" si="10"/>
        <v>3</v>
      </c>
    </row>
    <row r="228" spans="1:20" x14ac:dyDescent="0.2">
      <c r="A228" s="4" t="s">
        <v>222</v>
      </c>
      <c r="E228" s="2">
        <v>2</v>
      </c>
      <c r="N228" s="2">
        <v>1</v>
      </c>
      <c r="T228" s="2">
        <f t="shared" si="10"/>
        <v>3</v>
      </c>
    </row>
    <row r="229" spans="1:20" x14ac:dyDescent="0.2">
      <c r="A229" s="4" t="s">
        <v>223</v>
      </c>
      <c r="T229" s="2">
        <f t="shared" si="10"/>
        <v>0</v>
      </c>
    </row>
    <row r="230" spans="1:20" x14ac:dyDescent="0.2">
      <c r="A230" s="4" t="s">
        <v>224</v>
      </c>
      <c r="K230" s="2">
        <v>5</v>
      </c>
      <c r="T230" s="2">
        <f t="shared" si="10"/>
        <v>5</v>
      </c>
    </row>
    <row r="231" spans="1:20" x14ac:dyDescent="0.2">
      <c r="A231" s="4" t="s">
        <v>225</v>
      </c>
      <c r="S231" s="2">
        <v>1</v>
      </c>
      <c r="T231" s="2">
        <f t="shared" si="10"/>
        <v>1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D233" s="2">
        <v>2</v>
      </c>
      <c r="E233" s="2">
        <v>10</v>
      </c>
      <c r="F233" s="2">
        <v>5</v>
      </c>
      <c r="G233" s="2">
        <v>1</v>
      </c>
      <c r="L233" s="2">
        <v>7</v>
      </c>
      <c r="N233" s="2">
        <v>1</v>
      </c>
      <c r="R233" s="2">
        <v>20</v>
      </c>
      <c r="T233" s="2">
        <f t="shared" si="10"/>
        <v>46</v>
      </c>
    </row>
    <row r="234" spans="1:20" x14ac:dyDescent="0.2">
      <c r="A234" s="4" t="s">
        <v>228</v>
      </c>
      <c r="T234" s="2">
        <f t="shared" si="10"/>
        <v>0</v>
      </c>
    </row>
    <row r="235" spans="1:20" x14ac:dyDescent="0.2">
      <c r="A235" s="4" t="s">
        <v>229</v>
      </c>
      <c r="E235" s="2">
        <v>2</v>
      </c>
      <c r="T235" s="2">
        <f t="shared" si="10"/>
        <v>2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E238" s="2">
        <v>2</v>
      </c>
      <c r="K238" s="2">
        <v>10</v>
      </c>
      <c r="T238" s="2">
        <f t="shared" ref="T238:T248" si="11">SUM(B238:S238)</f>
        <v>12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T240" s="2">
        <f t="shared" si="11"/>
        <v>0</v>
      </c>
    </row>
    <row r="241" spans="1:20" x14ac:dyDescent="0.2">
      <c r="A241" s="4" t="s">
        <v>234</v>
      </c>
      <c r="T241" s="2">
        <f t="shared" si="11"/>
        <v>0</v>
      </c>
    </row>
    <row r="242" spans="1:20" x14ac:dyDescent="0.2">
      <c r="A242" s="4" t="s">
        <v>235</v>
      </c>
      <c r="D242" s="2">
        <v>1</v>
      </c>
      <c r="E242" s="2">
        <v>5</v>
      </c>
      <c r="F242" s="2">
        <v>1</v>
      </c>
      <c r="G242" s="2">
        <v>10</v>
      </c>
      <c r="N242" s="2">
        <v>1</v>
      </c>
      <c r="R242" s="2">
        <v>2</v>
      </c>
      <c r="T242" s="2">
        <f t="shared" si="11"/>
        <v>20</v>
      </c>
    </row>
    <row r="243" spans="1:20" x14ac:dyDescent="0.2">
      <c r="A243" s="4" t="s">
        <v>236</v>
      </c>
      <c r="L243" s="2">
        <v>1</v>
      </c>
      <c r="T243" s="2">
        <f t="shared" si="11"/>
        <v>1</v>
      </c>
    </row>
    <row r="244" spans="1:20" x14ac:dyDescent="0.2">
      <c r="A244" s="4" t="s">
        <v>237</v>
      </c>
      <c r="T244" s="2">
        <f t="shared" si="11"/>
        <v>0</v>
      </c>
    </row>
    <row r="245" spans="1:20" x14ac:dyDescent="0.2">
      <c r="A245" s="4" t="s">
        <v>238</v>
      </c>
      <c r="D245" s="2">
        <v>6</v>
      </c>
      <c r="K245" s="2">
        <v>1</v>
      </c>
      <c r="T245" s="2">
        <f t="shared" si="11"/>
        <v>7</v>
      </c>
    </row>
    <row r="246" spans="1:20" x14ac:dyDescent="0.2">
      <c r="A246" s="4" t="s">
        <v>239</v>
      </c>
      <c r="C246" s="2">
        <v>8</v>
      </c>
      <c r="D246" s="2">
        <v>13</v>
      </c>
      <c r="E246" s="2">
        <v>4</v>
      </c>
      <c r="F246" s="2">
        <v>4</v>
      </c>
      <c r="G246" s="2">
        <v>9</v>
      </c>
      <c r="H246" s="2">
        <v>5</v>
      </c>
      <c r="K246" s="2">
        <v>16</v>
      </c>
      <c r="L246" s="2">
        <v>9</v>
      </c>
      <c r="N246" s="2">
        <v>5</v>
      </c>
      <c r="R246" s="2">
        <v>4</v>
      </c>
      <c r="T246" s="2">
        <f t="shared" si="11"/>
        <v>77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0</v>
      </c>
      <c r="C257" s="2">
        <f t="shared" si="12"/>
        <v>80</v>
      </c>
      <c r="D257" s="2">
        <f t="shared" si="12"/>
        <v>108</v>
      </c>
      <c r="E257" s="2">
        <f t="shared" si="12"/>
        <v>205</v>
      </c>
      <c r="F257" s="2">
        <f t="shared" si="12"/>
        <v>105</v>
      </c>
      <c r="G257" s="2">
        <f t="shared" si="12"/>
        <v>251</v>
      </c>
      <c r="H257" s="2">
        <f t="shared" si="12"/>
        <v>56</v>
      </c>
      <c r="I257" s="2">
        <f t="shared" si="12"/>
        <v>72</v>
      </c>
      <c r="J257" s="2">
        <f t="shared" si="12"/>
        <v>0</v>
      </c>
      <c r="K257" s="2">
        <f t="shared" si="12"/>
        <v>184</v>
      </c>
      <c r="L257" s="2">
        <f t="shared" si="12"/>
        <v>137</v>
      </c>
      <c r="M257" s="2">
        <f t="shared" si="12"/>
        <v>0</v>
      </c>
      <c r="N257" s="2">
        <f t="shared" si="12"/>
        <v>97</v>
      </c>
      <c r="O257" s="2">
        <f t="shared" si="12"/>
        <v>0</v>
      </c>
      <c r="P257" s="2">
        <f t="shared" si="12"/>
        <v>1</v>
      </c>
      <c r="Q257" s="2">
        <f t="shared" si="12"/>
        <v>7</v>
      </c>
      <c r="R257" s="2">
        <f t="shared" si="12"/>
        <v>100</v>
      </c>
      <c r="S257" s="2">
        <f t="shared" si="12"/>
        <v>12</v>
      </c>
      <c r="T257" s="2">
        <f t="shared" si="12"/>
        <v>1415</v>
      </c>
    </row>
    <row r="258" spans="1:20" x14ac:dyDescent="0.2">
      <c r="A258" t="s">
        <v>248</v>
      </c>
      <c r="B258" s="2">
        <f t="shared" ref="B258:S258" si="13">COUNT(B3:B255)</f>
        <v>0</v>
      </c>
      <c r="C258" s="2">
        <f t="shared" si="13"/>
        <v>17</v>
      </c>
      <c r="D258" s="2">
        <f t="shared" si="13"/>
        <v>25</v>
      </c>
      <c r="E258" s="2">
        <f t="shared" si="13"/>
        <v>47</v>
      </c>
      <c r="F258" s="2">
        <f t="shared" si="13"/>
        <v>37</v>
      </c>
      <c r="G258" s="2">
        <f t="shared" si="13"/>
        <v>52</v>
      </c>
      <c r="H258" s="2">
        <f t="shared" si="13"/>
        <v>21</v>
      </c>
      <c r="I258" s="2">
        <f t="shared" si="13"/>
        <v>15</v>
      </c>
      <c r="J258" s="2">
        <f t="shared" si="13"/>
        <v>0</v>
      </c>
      <c r="K258" s="2">
        <f t="shared" si="13"/>
        <v>28</v>
      </c>
      <c r="L258" s="2">
        <f t="shared" si="13"/>
        <v>34</v>
      </c>
      <c r="M258" s="2">
        <f t="shared" si="13"/>
        <v>0</v>
      </c>
      <c r="N258" s="2">
        <f t="shared" si="13"/>
        <v>24</v>
      </c>
      <c r="O258" s="2">
        <f t="shared" si="13"/>
        <v>0</v>
      </c>
      <c r="P258" s="2">
        <f t="shared" si="13"/>
        <v>1</v>
      </c>
      <c r="Q258" s="2">
        <f t="shared" si="13"/>
        <v>3</v>
      </c>
      <c r="R258" s="2">
        <f t="shared" si="13"/>
        <v>23</v>
      </c>
      <c r="S258" s="2">
        <f t="shared" si="13"/>
        <v>10</v>
      </c>
      <c r="T258" s="48">
        <f>COUNTIF(T4:T255,"&gt;0")</f>
        <v>96</v>
      </c>
    </row>
    <row r="262" spans="1:20" x14ac:dyDescent="0.2">
      <c r="A262" t="s">
        <v>249</v>
      </c>
    </row>
    <row r="263" spans="1:20" x14ac:dyDescent="0.2">
      <c r="A263" t="s">
        <v>250</v>
      </c>
    </row>
    <row r="264" spans="1:20" x14ac:dyDescent="0.2">
      <c r="A264" t="s">
        <v>251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zoomScaleNormal="100" workbookViewId="0">
      <pane xSplit="1" ySplit="2" topLeftCell="B109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362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12</v>
      </c>
      <c r="J5" s="2">
        <v>1</v>
      </c>
      <c r="P5" s="2">
        <v>1</v>
      </c>
      <c r="T5" s="2">
        <f>SUM(B5:S5)</f>
        <v>14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G14" s="2">
        <v>1</v>
      </c>
      <c r="T14" s="2">
        <f>SUM(B14:S14)</f>
        <v>1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8</v>
      </c>
      <c r="T17" s="2">
        <f t="shared" ref="T17:T38" si="0">SUM(B17:S17)</f>
        <v>8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17</v>
      </c>
      <c r="F20" s="2">
        <v>3</v>
      </c>
      <c r="G20" s="2">
        <v>3</v>
      </c>
      <c r="T20" s="2">
        <f t="shared" si="0"/>
        <v>23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I29" s="2">
        <v>1</v>
      </c>
      <c r="Q29" s="2">
        <v>3</v>
      </c>
      <c r="T29" s="2">
        <f t="shared" si="0"/>
        <v>4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2</v>
      </c>
      <c r="F33" s="2">
        <v>1</v>
      </c>
      <c r="G33" s="2">
        <v>4</v>
      </c>
      <c r="T33" s="2">
        <f t="shared" si="0"/>
        <v>7</v>
      </c>
    </row>
    <row r="34" spans="1:20" x14ac:dyDescent="0.2">
      <c r="A34" t="s">
        <v>31</v>
      </c>
      <c r="E34" s="2">
        <v>1</v>
      </c>
      <c r="G34" s="2">
        <v>9</v>
      </c>
      <c r="R34" s="2">
        <v>1</v>
      </c>
      <c r="T34" s="2">
        <f t="shared" si="0"/>
        <v>11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E37" s="2">
        <v>1</v>
      </c>
      <c r="F37" s="2">
        <v>1</v>
      </c>
      <c r="G37" s="2">
        <v>3</v>
      </c>
      <c r="I37" s="2">
        <v>2</v>
      </c>
      <c r="T37" s="2">
        <f t="shared" si="0"/>
        <v>7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E40" s="2">
        <v>2</v>
      </c>
      <c r="I40" s="2">
        <v>1</v>
      </c>
      <c r="O40" s="2">
        <v>1</v>
      </c>
      <c r="R40" s="2">
        <v>1</v>
      </c>
      <c r="T40" s="2">
        <f t="shared" ref="T40:T55" si="1">SUM(B40:S40)</f>
        <v>5</v>
      </c>
    </row>
    <row r="41" spans="1:20" x14ac:dyDescent="0.2">
      <c r="A41" t="s">
        <v>38</v>
      </c>
      <c r="R41" s="2">
        <v>1</v>
      </c>
      <c r="T41" s="2">
        <f t="shared" si="1"/>
        <v>1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C47" s="2">
        <v>1</v>
      </c>
      <c r="E47" s="2">
        <v>4</v>
      </c>
      <c r="F47" s="2">
        <v>1</v>
      </c>
      <c r="I47" s="2">
        <v>1</v>
      </c>
      <c r="O47" s="2">
        <v>4</v>
      </c>
      <c r="T47" s="2">
        <f t="shared" si="1"/>
        <v>11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E49" s="2">
        <v>1</v>
      </c>
      <c r="T49" s="2">
        <f t="shared" si="1"/>
        <v>1</v>
      </c>
    </row>
    <row r="50" spans="1:20" x14ac:dyDescent="0.2">
      <c r="A50" t="s">
        <v>47</v>
      </c>
      <c r="E50" s="2">
        <v>1</v>
      </c>
      <c r="G50" s="2">
        <v>5</v>
      </c>
      <c r="I50" s="2">
        <v>1</v>
      </c>
      <c r="T50" s="2">
        <f t="shared" si="1"/>
        <v>7</v>
      </c>
    </row>
    <row r="51" spans="1:20" x14ac:dyDescent="0.2">
      <c r="A51" t="s">
        <v>48</v>
      </c>
      <c r="G51" s="2">
        <v>2</v>
      </c>
      <c r="H51" s="2">
        <v>1</v>
      </c>
      <c r="T51" s="2">
        <f t="shared" si="1"/>
        <v>3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E53" s="2">
        <v>1</v>
      </c>
      <c r="T53" s="2">
        <f t="shared" si="1"/>
        <v>1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P57" s="2">
        <v>1</v>
      </c>
      <c r="T57" s="2">
        <f t="shared" ref="T57:T63" si="2">SUM(B57:S57)</f>
        <v>1</v>
      </c>
    </row>
    <row r="58" spans="1:20" x14ac:dyDescent="0.2">
      <c r="A58" t="s">
        <v>55</v>
      </c>
      <c r="K58" s="2">
        <v>3</v>
      </c>
      <c r="R58" s="2">
        <v>1</v>
      </c>
      <c r="T58" s="2">
        <f t="shared" si="2"/>
        <v>4</v>
      </c>
    </row>
    <row r="59" spans="1:20" x14ac:dyDescent="0.2">
      <c r="A59" t="s">
        <v>267</v>
      </c>
      <c r="T59" s="2">
        <f t="shared" si="2"/>
        <v>0</v>
      </c>
    </row>
    <row r="60" spans="1:20" x14ac:dyDescent="0.2">
      <c r="A60" t="s">
        <v>268</v>
      </c>
      <c r="B60" s="2">
        <v>4</v>
      </c>
      <c r="C60" s="2">
        <v>5</v>
      </c>
      <c r="D60" s="2">
        <v>5</v>
      </c>
      <c r="H60" s="2">
        <v>2</v>
      </c>
      <c r="I60" s="2">
        <v>1</v>
      </c>
      <c r="J60" s="2">
        <v>3</v>
      </c>
      <c r="N60" s="2">
        <v>1</v>
      </c>
      <c r="T60" s="2">
        <f t="shared" si="2"/>
        <v>21</v>
      </c>
    </row>
    <row r="61" spans="1:20" x14ac:dyDescent="0.2">
      <c r="A61" t="s">
        <v>56</v>
      </c>
      <c r="C61" s="2">
        <v>1</v>
      </c>
      <c r="E61" s="2">
        <v>1</v>
      </c>
      <c r="F61" s="2">
        <v>1</v>
      </c>
      <c r="T61" s="2">
        <f t="shared" si="2"/>
        <v>3</v>
      </c>
    </row>
    <row r="62" spans="1:20" x14ac:dyDescent="0.2">
      <c r="A62" t="s">
        <v>57</v>
      </c>
      <c r="T62" s="2">
        <f t="shared" si="2"/>
        <v>0</v>
      </c>
    </row>
    <row r="63" spans="1:20" x14ac:dyDescent="0.2">
      <c r="A63" t="s">
        <v>58</v>
      </c>
      <c r="T63" s="2">
        <f t="shared" si="2"/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T69" s="2">
        <f t="shared" ref="T69:T81" si="3">SUM(B69:S69)</f>
        <v>0</v>
      </c>
    </row>
    <row r="70" spans="1:20" x14ac:dyDescent="0.2">
      <c r="A70" t="s">
        <v>65</v>
      </c>
      <c r="T70" s="2">
        <f t="shared" si="3"/>
        <v>0</v>
      </c>
    </row>
    <row r="71" spans="1:20" x14ac:dyDescent="0.2">
      <c r="A71" t="s">
        <v>66</v>
      </c>
      <c r="T71" s="2">
        <f t="shared" si="3"/>
        <v>0</v>
      </c>
    </row>
    <row r="72" spans="1:20" x14ac:dyDescent="0.2">
      <c r="A72" t="s">
        <v>67</v>
      </c>
      <c r="T72" s="2">
        <f t="shared" si="3"/>
        <v>0</v>
      </c>
    </row>
    <row r="73" spans="1:20" x14ac:dyDescent="0.2">
      <c r="A73" t="s">
        <v>68</v>
      </c>
      <c r="E73" s="2">
        <v>9</v>
      </c>
      <c r="F73" s="2">
        <v>1</v>
      </c>
      <c r="G73" s="2">
        <v>4</v>
      </c>
      <c r="H73" s="2">
        <v>2</v>
      </c>
      <c r="I73" s="2">
        <v>3</v>
      </c>
      <c r="Q73" s="2">
        <v>1</v>
      </c>
      <c r="R73" s="2">
        <v>1</v>
      </c>
      <c r="T73" s="2">
        <f t="shared" si="3"/>
        <v>21</v>
      </c>
    </row>
    <row r="74" spans="1:20" x14ac:dyDescent="0.2">
      <c r="A74" t="s">
        <v>69</v>
      </c>
      <c r="T74" s="2">
        <f t="shared" si="3"/>
        <v>0</v>
      </c>
    </row>
    <row r="75" spans="1:20" x14ac:dyDescent="0.2">
      <c r="A75" t="s">
        <v>70</v>
      </c>
      <c r="T75" s="2">
        <f t="shared" si="3"/>
        <v>0</v>
      </c>
    </row>
    <row r="76" spans="1:20" x14ac:dyDescent="0.2">
      <c r="A76" t="s">
        <v>71</v>
      </c>
      <c r="T76" s="2">
        <f t="shared" si="3"/>
        <v>0</v>
      </c>
    </row>
    <row r="77" spans="1:20" x14ac:dyDescent="0.2">
      <c r="A77" t="s">
        <v>72</v>
      </c>
      <c r="T77" s="2">
        <f t="shared" si="3"/>
        <v>0</v>
      </c>
    </row>
    <row r="78" spans="1:20" x14ac:dyDescent="0.2">
      <c r="A78" t="s">
        <v>73</v>
      </c>
      <c r="T78" s="2">
        <f t="shared" si="3"/>
        <v>0</v>
      </c>
    </row>
    <row r="79" spans="1:20" x14ac:dyDescent="0.2">
      <c r="A79" t="s">
        <v>74</v>
      </c>
      <c r="T79" s="2">
        <f t="shared" si="3"/>
        <v>0</v>
      </c>
    </row>
    <row r="80" spans="1:20" x14ac:dyDescent="0.2">
      <c r="A80" t="s">
        <v>75</v>
      </c>
      <c r="T80" s="2">
        <f t="shared" si="3"/>
        <v>0</v>
      </c>
    </row>
    <row r="81" spans="1:20" x14ac:dyDescent="0.2">
      <c r="A81" t="s">
        <v>76</v>
      </c>
      <c r="T81" s="2">
        <f t="shared" si="3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4">SUM(B83:S83)</f>
        <v>0</v>
      </c>
    </row>
    <row r="84" spans="1:20" x14ac:dyDescent="0.2">
      <c r="A84" t="s">
        <v>79</v>
      </c>
      <c r="T84" s="2">
        <f t="shared" si="4"/>
        <v>0</v>
      </c>
    </row>
    <row r="85" spans="1:20" x14ac:dyDescent="0.2">
      <c r="A85" t="s">
        <v>80</v>
      </c>
      <c r="T85" s="2">
        <f t="shared" si="4"/>
        <v>0</v>
      </c>
    </row>
    <row r="86" spans="1:20" x14ac:dyDescent="0.2">
      <c r="A86" t="s">
        <v>81</v>
      </c>
      <c r="T86" s="2">
        <f t="shared" si="4"/>
        <v>0</v>
      </c>
    </row>
    <row r="87" spans="1:20" x14ac:dyDescent="0.2">
      <c r="A87" t="s">
        <v>82</v>
      </c>
      <c r="T87" s="2">
        <f t="shared" si="4"/>
        <v>0</v>
      </c>
    </row>
    <row r="88" spans="1:20" x14ac:dyDescent="0.2">
      <c r="A88" t="s">
        <v>83</v>
      </c>
      <c r="T88" s="2">
        <f t="shared" si="4"/>
        <v>0</v>
      </c>
    </row>
    <row r="89" spans="1:20" x14ac:dyDescent="0.2">
      <c r="A89" t="s">
        <v>84</v>
      </c>
      <c r="T89" s="2">
        <f t="shared" si="4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I92" s="2">
        <v>12</v>
      </c>
      <c r="T92" s="2">
        <f>SUM(B92:S92)</f>
        <v>12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5">SUM(B95:S95)</f>
        <v>0</v>
      </c>
    </row>
    <row r="96" spans="1:20" x14ac:dyDescent="0.2">
      <c r="A96" t="s">
        <v>91</v>
      </c>
      <c r="T96" s="2">
        <f t="shared" si="5"/>
        <v>0</v>
      </c>
    </row>
    <row r="97" spans="1:20" x14ac:dyDescent="0.2">
      <c r="A97" t="s">
        <v>92</v>
      </c>
      <c r="T97" s="2">
        <f t="shared" si="5"/>
        <v>0</v>
      </c>
    </row>
    <row r="98" spans="1:20" x14ac:dyDescent="0.2">
      <c r="A98" t="s">
        <v>93</v>
      </c>
      <c r="T98" s="2">
        <f t="shared" si="5"/>
        <v>0</v>
      </c>
    </row>
    <row r="99" spans="1:20" x14ac:dyDescent="0.2">
      <c r="A99" t="s">
        <v>94</v>
      </c>
      <c r="B99" s="2">
        <v>1</v>
      </c>
      <c r="G99" s="2">
        <v>3</v>
      </c>
      <c r="T99" s="2">
        <f t="shared" si="5"/>
        <v>4</v>
      </c>
    </row>
    <row r="100" spans="1:20" x14ac:dyDescent="0.2">
      <c r="A100" t="s">
        <v>95</v>
      </c>
      <c r="T100" s="2">
        <f t="shared" si="5"/>
        <v>0</v>
      </c>
    </row>
    <row r="101" spans="1:20" x14ac:dyDescent="0.2">
      <c r="A101" t="s">
        <v>96</v>
      </c>
      <c r="T101" s="2">
        <f t="shared" si="5"/>
        <v>0</v>
      </c>
    </row>
    <row r="102" spans="1:20" x14ac:dyDescent="0.2">
      <c r="A102" t="s">
        <v>97</v>
      </c>
      <c r="T102" s="2">
        <f t="shared" si="5"/>
        <v>0</v>
      </c>
    </row>
    <row r="103" spans="1:20" x14ac:dyDescent="0.2">
      <c r="A103" t="s">
        <v>98</v>
      </c>
      <c r="T103" s="2">
        <f t="shared" si="5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E107" s="2">
        <v>3</v>
      </c>
      <c r="I107" s="2">
        <v>3</v>
      </c>
      <c r="J107" s="2">
        <v>2</v>
      </c>
      <c r="O107" s="2">
        <v>2</v>
      </c>
      <c r="T107" s="2">
        <f>SUM(B107:S107)</f>
        <v>10</v>
      </c>
    </row>
    <row r="108" spans="1:20" x14ac:dyDescent="0.2">
      <c r="A108" t="s">
        <v>103</v>
      </c>
      <c r="I108" s="2">
        <v>1</v>
      </c>
      <c r="T108" s="2">
        <f>SUM(B108:S108)</f>
        <v>1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1</v>
      </c>
      <c r="F111" s="2">
        <v>2</v>
      </c>
      <c r="H111" s="2">
        <v>2</v>
      </c>
      <c r="K111" s="2">
        <v>1</v>
      </c>
      <c r="T111" s="2">
        <f>SUM(B111:S111)</f>
        <v>6</v>
      </c>
    </row>
    <row r="112" spans="1:20" x14ac:dyDescent="0.2">
      <c r="A112" t="s">
        <v>107</v>
      </c>
      <c r="C112" s="2">
        <v>1</v>
      </c>
      <c r="E112" s="2">
        <v>9</v>
      </c>
      <c r="G112" s="2">
        <v>2</v>
      </c>
      <c r="I112" s="2">
        <v>5</v>
      </c>
      <c r="K112" s="2">
        <v>3</v>
      </c>
      <c r="P112" s="2">
        <v>1</v>
      </c>
      <c r="R112" s="2">
        <v>4</v>
      </c>
      <c r="T112" s="2">
        <f>SUM(B112:S112)</f>
        <v>25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1</v>
      </c>
      <c r="T114" s="2">
        <f>SUM(B114:S114)</f>
        <v>1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6">SUM(B116:S116)</f>
        <v>0</v>
      </c>
    </row>
    <row r="117" spans="1:20" x14ac:dyDescent="0.2">
      <c r="A117" s="4" t="s">
        <v>112</v>
      </c>
      <c r="E117" s="2">
        <v>3</v>
      </c>
      <c r="F117" s="2">
        <v>1</v>
      </c>
      <c r="G117" s="2">
        <v>1</v>
      </c>
      <c r="H117" s="2">
        <v>1</v>
      </c>
      <c r="I117" s="2">
        <v>1</v>
      </c>
      <c r="R117" s="2">
        <v>1</v>
      </c>
      <c r="T117" s="2">
        <f t="shared" si="6"/>
        <v>8</v>
      </c>
    </row>
    <row r="118" spans="1:20" x14ac:dyDescent="0.2">
      <c r="A118" s="4" t="s">
        <v>113</v>
      </c>
      <c r="E118" s="2">
        <v>3</v>
      </c>
      <c r="I118" s="2">
        <v>2</v>
      </c>
      <c r="Q118" s="2">
        <v>1</v>
      </c>
      <c r="T118" s="2">
        <f t="shared" si="6"/>
        <v>6</v>
      </c>
    </row>
    <row r="119" spans="1:20" x14ac:dyDescent="0.2">
      <c r="A119" s="4" t="s">
        <v>114</v>
      </c>
      <c r="T119" s="2">
        <f t="shared" si="6"/>
        <v>0</v>
      </c>
    </row>
    <row r="120" spans="1:20" x14ac:dyDescent="0.2">
      <c r="A120" s="4" t="s">
        <v>115</v>
      </c>
      <c r="C120" s="2">
        <v>1</v>
      </c>
      <c r="F120" s="2">
        <v>1</v>
      </c>
      <c r="T120" s="2">
        <f t="shared" si="6"/>
        <v>2</v>
      </c>
    </row>
    <row r="121" spans="1:20" x14ac:dyDescent="0.2">
      <c r="A121" s="4" t="s">
        <v>116</v>
      </c>
      <c r="B121" s="2">
        <v>1</v>
      </c>
      <c r="C121" s="2">
        <v>2</v>
      </c>
      <c r="H121" s="2">
        <v>2</v>
      </c>
      <c r="J121" s="2">
        <v>2</v>
      </c>
      <c r="O121" s="2">
        <v>4</v>
      </c>
      <c r="R121" s="2">
        <v>1</v>
      </c>
      <c r="T121" s="2">
        <f t="shared" si="6"/>
        <v>12</v>
      </c>
    </row>
    <row r="122" spans="1:20" x14ac:dyDescent="0.2">
      <c r="A122" s="4" t="s">
        <v>117</v>
      </c>
      <c r="T122" s="2">
        <f t="shared" si="6"/>
        <v>0</v>
      </c>
    </row>
    <row r="123" spans="1:20" x14ac:dyDescent="0.2">
      <c r="A123" s="4" t="s">
        <v>118</v>
      </c>
      <c r="G123" s="2">
        <v>2</v>
      </c>
      <c r="J123" s="2">
        <v>3</v>
      </c>
      <c r="P123" s="2">
        <v>1</v>
      </c>
      <c r="T123" s="2">
        <f t="shared" si="6"/>
        <v>6</v>
      </c>
    </row>
    <row r="124" spans="1:20" x14ac:dyDescent="0.2">
      <c r="A124" s="4" t="s">
        <v>119</v>
      </c>
      <c r="T124" s="2">
        <f t="shared" si="6"/>
        <v>0</v>
      </c>
    </row>
    <row r="125" spans="1:20" x14ac:dyDescent="0.2">
      <c r="A125" s="4" t="s">
        <v>120</v>
      </c>
      <c r="B125" s="2">
        <v>2</v>
      </c>
      <c r="C125" s="2">
        <v>4</v>
      </c>
      <c r="D125" s="2">
        <v>2</v>
      </c>
      <c r="E125" s="2">
        <v>7</v>
      </c>
      <c r="F125" s="2">
        <v>1</v>
      </c>
      <c r="G125" s="2">
        <v>1</v>
      </c>
      <c r="J125" s="2">
        <v>5</v>
      </c>
      <c r="N125" s="2">
        <v>1</v>
      </c>
      <c r="O125" s="2">
        <v>3</v>
      </c>
      <c r="R125" s="2">
        <v>3</v>
      </c>
      <c r="T125" s="2">
        <f t="shared" si="6"/>
        <v>29</v>
      </c>
    </row>
    <row r="126" spans="1:20" x14ac:dyDescent="0.2">
      <c r="A126" s="4" t="s">
        <v>121</v>
      </c>
      <c r="G126" s="2">
        <v>2</v>
      </c>
      <c r="H126" s="2">
        <v>4</v>
      </c>
      <c r="J126" s="2">
        <v>2</v>
      </c>
      <c r="K126" s="2">
        <v>1</v>
      </c>
      <c r="Q126" s="2">
        <v>1</v>
      </c>
      <c r="T126" s="2">
        <f t="shared" si="6"/>
        <v>10</v>
      </c>
    </row>
    <row r="127" spans="1:20" x14ac:dyDescent="0.2">
      <c r="A127" s="3" t="s">
        <v>122</v>
      </c>
    </row>
    <row r="128" spans="1:20" x14ac:dyDescent="0.2">
      <c r="A128" s="4" t="s">
        <v>123</v>
      </c>
      <c r="B128" s="2">
        <v>1</v>
      </c>
      <c r="C128" s="2">
        <v>4</v>
      </c>
      <c r="D128" s="2">
        <v>1</v>
      </c>
      <c r="E128" s="2">
        <v>9</v>
      </c>
      <c r="F128" s="2">
        <v>4</v>
      </c>
      <c r="G128" s="2">
        <v>5</v>
      </c>
      <c r="H128" s="2">
        <v>4</v>
      </c>
      <c r="J128" s="2">
        <v>3</v>
      </c>
      <c r="K128" s="2">
        <v>1</v>
      </c>
      <c r="O128" s="2">
        <v>5</v>
      </c>
      <c r="P128" s="2">
        <v>1</v>
      </c>
      <c r="R128" s="2">
        <v>2</v>
      </c>
      <c r="T128" s="2">
        <f t="shared" ref="T128:T137" si="7">SUM(B128:S128)</f>
        <v>40</v>
      </c>
    </row>
    <row r="129" spans="1:20" x14ac:dyDescent="0.2">
      <c r="A129" s="4" t="s">
        <v>124</v>
      </c>
      <c r="E129" s="2">
        <v>3</v>
      </c>
      <c r="F129" s="2">
        <v>1</v>
      </c>
      <c r="H129" s="2">
        <v>1</v>
      </c>
      <c r="I129" s="2">
        <v>1</v>
      </c>
      <c r="J129" s="2">
        <v>1</v>
      </c>
      <c r="O129" s="2">
        <v>1</v>
      </c>
      <c r="P129" s="2">
        <v>1</v>
      </c>
      <c r="R129" s="2">
        <v>1</v>
      </c>
      <c r="T129" s="2">
        <f t="shared" si="7"/>
        <v>10</v>
      </c>
    </row>
    <row r="130" spans="1:20" x14ac:dyDescent="0.2">
      <c r="A130" s="4" t="s">
        <v>125</v>
      </c>
      <c r="E130" s="2">
        <v>1</v>
      </c>
      <c r="H130" s="2">
        <v>1</v>
      </c>
      <c r="I130" s="2">
        <v>1</v>
      </c>
      <c r="K130" s="2">
        <v>1</v>
      </c>
      <c r="R130" s="2">
        <v>2</v>
      </c>
      <c r="T130" s="2">
        <f t="shared" si="7"/>
        <v>6</v>
      </c>
    </row>
    <row r="131" spans="1:20" x14ac:dyDescent="0.2">
      <c r="A131" s="4" t="s">
        <v>126</v>
      </c>
      <c r="E131" s="2">
        <v>8</v>
      </c>
      <c r="H131" s="2">
        <v>6</v>
      </c>
      <c r="I131" s="2">
        <v>4</v>
      </c>
      <c r="N131" s="2">
        <v>6</v>
      </c>
      <c r="R131" s="2">
        <v>3</v>
      </c>
      <c r="T131" s="2">
        <f t="shared" si="7"/>
        <v>27</v>
      </c>
    </row>
    <row r="132" spans="1:20" x14ac:dyDescent="0.2">
      <c r="A132" s="4" t="s">
        <v>127</v>
      </c>
      <c r="C132" s="2">
        <v>1</v>
      </c>
      <c r="E132" s="2">
        <v>1</v>
      </c>
      <c r="K132" s="2">
        <v>1</v>
      </c>
      <c r="O132" s="2">
        <v>2</v>
      </c>
      <c r="T132" s="2">
        <f t="shared" si="7"/>
        <v>5</v>
      </c>
    </row>
    <row r="133" spans="1:20" x14ac:dyDescent="0.2">
      <c r="A133" s="4" t="s">
        <v>128</v>
      </c>
      <c r="F133" s="2">
        <v>6</v>
      </c>
      <c r="H133" s="2">
        <v>1</v>
      </c>
      <c r="I133" s="2">
        <v>2</v>
      </c>
      <c r="J133" s="2">
        <v>1</v>
      </c>
      <c r="R133" s="2">
        <v>1</v>
      </c>
      <c r="T133" s="2">
        <f t="shared" si="7"/>
        <v>11</v>
      </c>
    </row>
    <row r="134" spans="1:20" x14ac:dyDescent="0.2">
      <c r="A134" s="4" t="s">
        <v>129</v>
      </c>
      <c r="T134" s="2">
        <f t="shared" si="7"/>
        <v>0</v>
      </c>
    </row>
    <row r="135" spans="1:20" x14ac:dyDescent="0.2">
      <c r="A135" s="4" t="s">
        <v>130</v>
      </c>
      <c r="T135" s="2">
        <f t="shared" si="7"/>
        <v>0</v>
      </c>
    </row>
    <row r="136" spans="1:20" x14ac:dyDescent="0.2">
      <c r="A136" s="4" t="s">
        <v>131</v>
      </c>
      <c r="T136" s="2">
        <f t="shared" si="7"/>
        <v>0</v>
      </c>
    </row>
    <row r="137" spans="1:20" x14ac:dyDescent="0.2">
      <c r="A137" s="4" t="s">
        <v>132</v>
      </c>
      <c r="T137" s="2">
        <f t="shared" si="7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19</v>
      </c>
      <c r="T141" s="2">
        <f t="shared" ref="T141:T146" si="8">SUM(B141:S141)</f>
        <v>19</v>
      </c>
    </row>
    <row r="142" spans="1:20" x14ac:dyDescent="0.2">
      <c r="A142" s="4" t="s">
        <v>137</v>
      </c>
      <c r="E142" s="2">
        <v>6</v>
      </c>
      <c r="T142" s="2">
        <f t="shared" si="8"/>
        <v>6</v>
      </c>
    </row>
    <row r="143" spans="1:20" x14ac:dyDescent="0.2">
      <c r="A143" s="4" t="s">
        <v>138</v>
      </c>
      <c r="E143" s="2">
        <v>28</v>
      </c>
      <c r="I143" s="2">
        <v>5</v>
      </c>
      <c r="N143" s="2">
        <v>1</v>
      </c>
      <c r="T143" s="2">
        <f t="shared" si="8"/>
        <v>34</v>
      </c>
    </row>
    <row r="144" spans="1:20" x14ac:dyDescent="0.2">
      <c r="A144" s="4" t="s">
        <v>139</v>
      </c>
      <c r="N144" s="2">
        <v>3</v>
      </c>
      <c r="T144" s="2">
        <f t="shared" si="8"/>
        <v>3</v>
      </c>
    </row>
    <row r="145" spans="1:20" x14ac:dyDescent="0.2">
      <c r="A145" s="4" t="s">
        <v>140</v>
      </c>
      <c r="E145" s="2">
        <v>12</v>
      </c>
      <c r="F145" s="2">
        <v>5</v>
      </c>
      <c r="N145" s="2">
        <v>4</v>
      </c>
      <c r="R145" s="2">
        <v>1</v>
      </c>
      <c r="T145" s="2">
        <f t="shared" si="8"/>
        <v>22</v>
      </c>
    </row>
    <row r="146" spans="1:20" x14ac:dyDescent="0.2">
      <c r="A146" s="4" t="s">
        <v>141</v>
      </c>
      <c r="E146" s="2">
        <v>14</v>
      </c>
      <c r="G146" s="2">
        <v>11</v>
      </c>
      <c r="I146" s="2">
        <v>3</v>
      </c>
      <c r="N146" s="2">
        <v>9</v>
      </c>
      <c r="T146" s="2">
        <f t="shared" si="8"/>
        <v>37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9">SUM(B148:S148)</f>
        <v>0</v>
      </c>
    </row>
    <row r="149" spans="1:20" x14ac:dyDescent="0.2">
      <c r="A149" s="4" t="s">
        <v>144</v>
      </c>
      <c r="B149" s="2">
        <v>2</v>
      </c>
      <c r="C149" s="2">
        <v>7</v>
      </c>
      <c r="D149" s="2">
        <v>2</v>
      </c>
      <c r="F149" s="2">
        <v>2</v>
      </c>
      <c r="G149" s="2">
        <v>16</v>
      </c>
      <c r="H149" s="2">
        <v>7</v>
      </c>
      <c r="J149" s="2">
        <v>6</v>
      </c>
      <c r="K149" s="2">
        <v>2</v>
      </c>
      <c r="O149" s="2">
        <v>5</v>
      </c>
      <c r="P149" s="2">
        <v>8</v>
      </c>
      <c r="T149" s="2">
        <f t="shared" si="9"/>
        <v>57</v>
      </c>
    </row>
    <row r="150" spans="1:20" x14ac:dyDescent="0.2">
      <c r="A150" s="4" t="s">
        <v>145</v>
      </c>
      <c r="E150" s="2">
        <v>2</v>
      </c>
      <c r="G150" s="2">
        <v>1</v>
      </c>
      <c r="I150" s="2">
        <v>1</v>
      </c>
      <c r="T150" s="2">
        <f t="shared" si="9"/>
        <v>4</v>
      </c>
    </row>
    <row r="151" spans="1:20" x14ac:dyDescent="0.2">
      <c r="A151" s="4" t="s">
        <v>146</v>
      </c>
      <c r="B151" s="2">
        <v>4</v>
      </c>
      <c r="C151" s="2">
        <v>1</v>
      </c>
      <c r="D151" s="2">
        <v>2</v>
      </c>
      <c r="F151" s="2">
        <v>1</v>
      </c>
      <c r="G151" s="2">
        <v>7</v>
      </c>
      <c r="H151" s="2">
        <v>1</v>
      </c>
      <c r="J151" s="2">
        <v>7</v>
      </c>
      <c r="T151" s="2">
        <f t="shared" si="9"/>
        <v>23</v>
      </c>
    </row>
    <row r="152" spans="1:20" x14ac:dyDescent="0.2">
      <c r="A152" s="4" t="s">
        <v>147</v>
      </c>
      <c r="E152" s="2">
        <v>8</v>
      </c>
      <c r="G152" s="2">
        <v>12</v>
      </c>
      <c r="N152" s="2">
        <v>1</v>
      </c>
      <c r="P152" s="2">
        <v>4</v>
      </c>
      <c r="R152" s="2">
        <v>1</v>
      </c>
      <c r="T152" s="2">
        <f t="shared" si="9"/>
        <v>26</v>
      </c>
    </row>
    <row r="153" spans="1:20" x14ac:dyDescent="0.2">
      <c r="A153" s="4" t="s">
        <v>148</v>
      </c>
      <c r="B153" s="2">
        <v>2</v>
      </c>
      <c r="C153" s="2">
        <v>2</v>
      </c>
      <c r="D153" s="2">
        <v>1</v>
      </c>
      <c r="E153" s="2">
        <v>8</v>
      </c>
      <c r="F153" s="2">
        <v>2</v>
      </c>
      <c r="G153" s="2">
        <v>5</v>
      </c>
      <c r="H153" s="2">
        <v>6</v>
      </c>
      <c r="I153" s="2">
        <v>8</v>
      </c>
      <c r="J153" s="2">
        <v>2</v>
      </c>
      <c r="O153" s="2">
        <v>2</v>
      </c>
      <c r="R153" s="2">
        <v>2</v>
      </c>
      <c r="T153" s="2">
        <f t="shared" si="9"/>
        <v>40</v>
      </c>
    </row>
    <row r="154" spans="1:20" x14ac:dyDescent="0.2">
      <c r="A154" s="3" t="s">
        <v>149</v>
      </c>
    </row>
    <row r="155" spans="1:20" x14ac:dyDescent="0.2">
      <c r="A155" s="4" t="s">
        <v>150</v>
      </c>
      <c r="E155" s="2">
        <v>2</v>
      </c>
      <c r="F155" s="2">
        <v>2</v>
      </c>
      <c r="G155" s="2">
        <v>10</v>
      </c>
      <c r="H155" s="2">
        <v>5</v>
      </c>
      <c r="I155" s="2">
        <v>1</v>
      </c>
      <c r="T155" s="2">
        <f>SUM(B155:S155)</f>
        <v>20</v>
      </c>
    </row>
    <row r="156" spans="1:20" x14ac:dyDescent="0.2">
      <c r="A156" s="4" t="s">
        <v>151</v>
      </c>
      <c r="B156" s="2">
        <v>2</v>
      </c>
      <c r="C156" s="2">
        <v>3</v>
      </c>
      <c r="D156" s="2">
        <v>2</v>
      </c>
      <c r="G156" s="2">
        <v>2</v>
      </c>
      <c r="J156" s="2">
        <v>4</v>
      </c>
      <c r="N156" s="2">
        <v>1</v>
      </c>
      <c r="O156" s="2">
        <v>1</v>
      </c>
      <c r="P156" s="2">
        <v>1</v>
      </c>
      <c r="T156" s="2">
        <f>SUM(B156:S156)</f>
        <v>16</v>
      </c>
    </row>
    <row r="157" spans="1:20" x14ac:dyDescent="0.2">
      <c r="A157" s="4" t="s">
        <v>152</v>
      </c>
      <c r="C157" s="2">
        <v>1</v>
      </c>
      <c r="T157" s="2">
        <f>SUM(B157:S157)</f>
        <v>1</v>
      </c>
    </row>
    <row r="158" spans="1:20" x14ac:dyDescent="0.2">
      <c r="A158" s="4" t="s">
        <v>153</v>
      </c>
      <c r="E158" s="2">
        <v>1</v>
      </c>
      <c r="G158" s="2">
        <v>3</v>
      </c>
      <c r="I158" s="2">
        <v>5</v>
      </c>
      <c r="J158" s="2">
        <v>11</v>
      </c>
      <c r="N158" s="2">
        <v>2</v>
      </c>
      <c r="T158" s="2">
        <f>SUM(B158:S158)</f>
        <v>22</v>
      </c>
    </row>
    <row r="159" spans="1:20" x14ac:dyDescent="0.2">
      <c r="A159" s="3" t="s">
        <v>154</v>
      </c>
    </row>
    <row r="160" spans="1:20" x14ac:dyDescent="0.2">
      <c r="A160" s="4" t="s">
        <v>155</v>
      </c>
      <c r="B160" s="2">
        <v>6</v>
      </c>
      <c r="C160" s="2">
        <v>5</v>
      </c>
      <c r="D160" s="2">
        <v>2</v>
      </c>
      <c r="E160" s="2">
        <v>11</v>
      </c>
      <c r="F160" s="2">
        <v>3</v>
      </c>
      <c r="G160" s="2">
        <v>18</v>
      </c>
      <c r="H160" s="2">
        <v>9</v>
      </c>
      <c r="I160" s="2">
        <v>4</v>
      </c>
      <c r="J160" s="2">
        <v>10</v>
      </c>
      <c r="K160" s="2">
        <v>3</v>
      </c>
      <c r="N160" s="2">
        <v>6</v>
      </c>
      <c r="O160" s="2">
        <v>4</v>
      </c>
      <c r="P160" s="2">
        <v>4</v>
      </c>
      <c r="Q160" s="2">
        <v>1</v>
      </c>
      <c r="R160" s="2">
        <v>5</v>
      </c>
      <c r="T160" s="2">
        <f>SUM(B160:S160)</f>
        <v>91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F163" s="2">
        <v>1</v>
      </c>
      <c r="J163" s="2">
        <v>1</v>
      </c>
      <c r="O163" s="2">
        <v>1</v>
      </c>
      <c r="R163" s="2">
        <v>1</v>
      </c>
      <c r="T163" s="2">
        <f>SUM(B163:S163)</f>
        <v>4</v>
      </c>
    </row>
    <row r="164" spans="1:20" x14ac:dyDescent="0.2">
      <c r="A164" s="3" t="s">
        <v>159</v>
      </c>
    </row>
    <row r="165" spans="1:20" x14ac:dyDescent="0.2">
      <c r="A165" s="4" t="s">
        <v>160</v>
      </c>
      <c r="E165" s="2">
        <v>1</v>
      </c>
      <c r="I165" s="2">
        <v>1</v>
      </c>
      <c r="R165" s="2">
        <v>2</v>
      </c>
      <c r="T165" s="2">
        <f>SUM(B165:S165)</f>
        <v>4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C170" s="2">
        <v>5</v>
      </c>
      <c r="G170" s="2">
        <v>1</v>
      </c>
      <c r="H170" s="2">
        <v>1</v>
      </c>
      <c r="I170" s="2">
        <v>3</v>
      </c>
      <c r="J170" s="2">
        <v>4</v>
      </c>
      <c r="N170" s="2">
        <v>3</v>
      </c>
      <c r="R170" s="2">
        <v>1</v>
      </c>
      <c r="T170" s="2">
        <f>SUM(B170:S170)</f>
        <v>18</v>
      </c>
    </row>
    <row r="171" spans="1:20" x14ac:dyDescent="0.2">
      <c r="A171" s="3" t="s">
        <v>166</v>
      </c>
    </row>
    <row r="172" spans="1:20" x14ac:dyDescent="0.2">
      <c r="A172" s="4" t="s">
        <v>167</v>
      </c>
      <c r="B172" s="2">
        <v>2</v>
      </c>
      <c r="C172" s="2">
        <v>4</v>
      </c>
      <c r="E172" s="2">
        <v>11</v>
      </c>
      <c r="F172" s="2">
        <v>8</v>
      </c>
      <c r="H172" s="2">
        <v>1</v>
      </c>
      <c r="I172" s="2">
        <v>2</v>
      </c>
      <c r="J172" s="2">
        <v>1</v>
      </c>
      <c r="K172" s="2">
        <v>3</v>
      </c>
      <c r="N172" s="2">
        <v>5</v>
      </c>
      <c r="O172" s="2">
        <v>2</v>
      </c>
      <c r="P172" s="2">
        <v>8</v>
      </c>
      <c r="R172" s="2">
        <v>12</v>
      </c>
      <c r="T172" s="2">
        <f>SUM(B172:S172)</f>
        <v>59</v>
      </c>
    </row>
    <row r="173" spans="1:20" x14ac:dyDescent="0.2">
      <c r="A173" s="4" t="s">
        <v>168</v>
      </c>
      <c r="B173" s="2">
        <v>8</v>
      </c>
      <c r="C173" s="2">
        <v>1</v>
      </c>
      <c r="D173" s="2">
        <v>2</v>
      </c>
      <c r="E173" s="2">
        <v>22</v>
      </c>
      <c r="F173" s="2">
        <v>7</v>
      </c>
      <c r="G173" s="2">
        <v>2</v>
      </c>
      <c r="H173" s="2">
        <v>2</v>
      </c>
      <c r="I173" s="2">
        <v>1</v>
      </c>
      <c r="J173" s="2">
        <v>3</v>
      </c>
      <c r="O173" s="2">
        <v>6</v>
      </c>
      <c r="P173" s="2">
        <v>1</v>
      </c>
      <c r="R173" s="2">
        <v>12</v>
      </c>
      <c r="T173" s="2">
        <f>SUM(B173:S173)</f>
        <v>67</v>
      </c>
    </row>
    <row r="174" spans="1:20" x14ac:dyDescent="0.2">
      <c r="A174" s="3" t="s">
        <v>169</v>
      </c>
    </row>
    <row r="175" spans="1:20" x14ac:dyDescent="0.2">
      <c r="A175" s="4" t="s">
        <v>170</v>
      </c>
      <c r="B175" s="2">
        <v>1</v>
      </c>
      <c r="C175" s="2">
        <v>1</v>
      </c>
      <c r="E175" s="2">
        <v>1</v>
      </c>
      <c r="I175" s="2">
        <v>1</v>
      </c>
      <c r="J175" s="2">
        <v>2</v>
      </c>
      <c r="T175" s="2">
        <f>SUM(B175:S175)</f>
        <v>6</v>
      </c>
    </row>
    <row r="176" spans="1:20" x14ac:dyDescent="0.2">
      <c r="A176" s="4" t="s">
        <v>171</v>
      </c>
      <c r="C176" s="2">
        <v>3</v>
      </c>
      <c r="E176" s="2">
        <v>11</v>
      </c>
      <c r="F176" s="2">
        <v>4</v>
      </c>
      <c r="G176" s="2">
        <v>18</v>
      </c>
      <c r="H176" s="2">
        <v>19</v>
      </c>
      <c r="I176" s="2">
        <v>18</v>
      </c>
      <c r="J176" s="2">
        <v>2</v>
      </c>
      <c r="K176" s="2">
        <v>8</v>
      </c>
      <c r="N176" s="2">
        <v>5</v>
      </c>
      <c r="O176" s="2">
        <v>4</v>
      </c>
      <c r="P176" s="2">
        <v>3</v>
      </c>
      <c r="R176" s="2">
        <v>4</v>
      </c>
      <c r="T176" s="2">
        <f>SUM(B176:S176)</f>
        <v>99</v>
      </c>
    </row>
    <row r="177" spans="1:20" x14ac:dyDescent="0.2">
      <c r="A177" s="4" t="s">
        <v>172</v>
      </c>
      <c r="B177" s="2">
        <v>24</v>
      </c>
      <c r="C177" s="2">
        <v>11</v>
      </c>
      <c r="D177" s="2">
        <v>5</v>
      </c>
      <c r="G177" s="2">
        <v>6</v>
      </c>
      <c r="H177" s="2">
        <v>10</v>
      </c>
      <c r="I177" s="2">
        <v>6</v>
      </c>
      <c r="J177" s="2">
        <v>10</v>
      </c>
      <c r="K177" s="2">
        <v>1</v>
      </c>
      <c r="N177" s="2">
        <v>14</v>
      </c>
      <c r="O177" s="2">
        <v>5</v>
      </c>
      <c r="P177" s="2">
        <v>5</v>
      </c>
      <c r="R177" s="2">
        <v>6</v>
      </c>
      <c r="T177" s="2">
        <f>SUM(B177:S177)</f>
        <v>103</v>
      </c>
    </row>
    <row r="178" spans="1:20" x14ac:dyDescent="0.2">
      <c r="A178" s="4" t="s">
        <v>173</v>
      </c>
      <c r="B178" s="2">
        <v>2</v>
      </c>
      <c r="C178" s="2">
        <v>1</v>
      </c>
      <c r="E178" s="2">
        <v>35</v>
      </c>
      <c r="F178" s="2">
        <v>15</v>
      </c>
      <c r="G178" s="2">
        <v>41</v>
      </c>
      <c r="H178" s="2">
        <v>3</v>
      </c>
      <c r="I178" s="2">
        <v>29</v>
      </c>
      <c r="J178" s="2">
        <v>5</v>
      </c>
      <c r="K178" s="2">
        <v>2</v>
      </c>
      <c r="N178" s="2">
        <v>5</v>
      </c>
      <c r="O178" s="2">
        <v>7</v>
      </c>
      <c r="P178" s="2">
        <v>3</v>
      </c>
      <c r="Q178" s="2">
        <v>3</v>
      </c>
      <c r="R178" s="2">
        <v>9</v>
      </c>
      <c r="T178" s="2">
        <f>SUM(B178:S178)</f>
        <v>160</v>
      </c>
    </row>
    <row r="179" spans="1:20" x14ac:dyDescent="0.2">
      <c r="A179" s="4" t="s">
        <v>174</v>
      </c>
      <c r="B179" s="2">
        <v>10</v>
      </c>
      <c r="C179" s="2">
        <v>1</v>
      </c>
      <c r="E179" s="2">
        <v>2</v>
      </c>
      <c r="F179" s="2">
        <v>1</v>
      </c>
      <c r="G179" s="2">
        <v>26</v>
      </c>
      <c r="H179" s="2">
        <v>11</v>
      </c>
      <c r="I179" s="2">
        <v>9</v>
      </c>
      <c r="J179" s="2">
        <v>8</v>
      </c>
      <c r="K179" s="2">
        <v>7</v>
      </c>
      <c r="N179" s="2">
        <v>10</v>
      </c>
      <c r="P179" s="2">
        <v>3</v>
      </c>
      <c r="Q179" s="2">
        <v>4</v>
      </c>
      <c r="R179" s="2">
        <v>4</v>
      </c>
      <c r="T179" s="2">
        <f>SUM(B179:S179)</f>
        <v>96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C182" s="2">
        <v>6</v>
      </c>
      <c r="D182" s="2">
        <v>3</v>
      </c>
      <c r="J182" s="2">
        <v>5</v>
      </c>
      <c r="T182" s="2">
        <f>SUM(B182:S182)</f>
        <v>14</v>
      </c>
    </row>
    <row r="183" spans="1:20" x14ac:dyDescent="0.2">
      <c r="A183" s="3" t="s">
        <v>178</v>
      </c>
    </row>
    <row r="184" spans="1:20" x14ac:dyDescent="0.2">
      <c r="A184" s="4" t="s">
        <v>179</v>
      </c>
      <c r="B184" s="2">
        <v>1</v>
      </c>
      <c r="G184" s="2">
        <v>1</v>
      </c>
      <c r="T184" s="2">
        <f>SUM(B184:S184)</f>
        <v>2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1</v>
      </c>
      <c r="F187" s="2">
        <v>2</v>
      </c>
      <c r="T187" s="2">
        <f>SUM(B187:S187)</f>
        <v>3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187</v>
      </c>
      <c r="T192" s="2">
        <f>SUM(B192:S192)</f>
        <v>0</v>
      </c>
    </row>
    <row r="193" spans="1:20" x14ac:dyDescent="0.2">
      <c r="A193" s="4" t="s">
        <v>269</v>
      </c>
      <c r="F193" s="2">
        <v>2</v>
      </c>
      <c r="I193" s="2">
        <v>4</v>
      </c>
      <c r="T193" s="2">
        <f>SUM(B193:S193)</f>
        <v>6</v>
      </c>
    </row>
    <row r="194" spans="1:20" x14ac:dyDescent="0.2">
      <c r="A194" s="4" t="s">
        <v>188</v>
      </c>
      <c r="C194" s="2">
        <v>2</v>
      </c>
      <c r="E194" s="2">
        <v>38</v>
      </c>
      <c r="F194" s="2">
        <v>6</v>
      </c>
      <c r="G194" s="2">
        <v>6</v>
      </c>
      <c r="I194" s="2">
        <v>13</v>
      </c>
      <c r="J194" s="2">
        <v>4</v>
      </c>
      <c r="K194" s="2">
        <v>2</v>
      </c>
      <c r="N194" s="2">
        <v>1</v>
      </c>
      <c r="O194" s="2">
        <v>6</v>
      </c>
      <c r="P194" s="2">
        <v>2</v>
      </c>
      <c r="R194" s="2">
        <v>4</v>
      </c>
      <c r="T194" s="2">
        <f>SUM(B194:S194)</f>
        <v>84</v>
      </c>
    </row>
    <row r="195" spans="1:20" x14ac:dyDescent="0.2">
      <c r="A195" s="4" t="s">
        <v>189</v>
      </c>
      <c r="E195" s="2">
        <v>20</v>
      </c>
      <c r="F195" s="2">
        <v>2</v>
      </c>
      <c r="T195" s="2">
        <f>SUM(B195:S195)</f>
        <v>22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2</v>
      </c>
      <c r="G198" s="2">
        <v>1</v>
      </c>
      <c r="I198" s="2">
        <v>3</v>
      </c>
      <c r="O198" s="2">
        <v>3</v>
      </c>
      <c r="R198" s="2">
        <v>2</v>
      </c>
      <c r="T198" s="2">
        <f t="shared" ref="T198:T210" si="10">SUM(B198:S198)</f>
        <v>11</v>
      </c>
    </row>
    <row r="199" spans="1:20" x14ac:dyDescent="0.2">
      <c r="A199" s="4" t="s">
        <v>193</v>
      </c>
      <c r="T199" s="2">
        <f t="shared" si="10"/>
        <v>0</v>
      </c>
    </row>
    <row r="200" spans="1:20" x14ac:dyDescent="0.2">
      <c r="A200" s="4" t="s">
        <v>194</v>
      </c>
      <c r="C200" s="2">
        <v>2</v>
      </c>
      <c r="E200" s="2">
        <v>20</v>
      </c>
      <c r="F200" s="2">
        <v>7</v>
      </c>
      <c r="G200" s="2">
        <v>16</v>
      </c>
      <c r="I200" s="2">
        <v>22</v>
      </c>
      <c r="O200" s="2">
        <v>3</v>
      </c>
      <c r="P200" s="2">
        <v>1</v>
      </c>
      <c r="Q200" s="2">
        <v>1</v>
      </c>
      <c r="R200" s="2">
        <v>1</v>
      </c>
      <c r="T200" s="2">
        <f t="shared" si="10"/>
        <v>73</v>
      </c>
    </row>
    <row r="201" spans="1:20" x14ac:dyDescent="0.2">
      <c r="A201" s="4" t="s">
        <v>195</v>
      </c>
      <c r="T201" s="2">
        <f t="shared" si="10"/>
        <v>0</v>
      </c>
    </row>
    <row r="202" spans="1:20" x14ac:dyDescent="0.2">
      <c r="A202" s="4" t="s">
        <v>196</v>
      </c>
      <c r="B202" s="2">
        <v>6</v>
      </c>
      <c r="C202" s="2">
        <v>2</v>
      </c>
      <c r="D202" s="2">
        <v>3</v>
      </c>
      <c r="E202" s="2">
        <v>37</v>
      </c>
      <c r="F202" s="2">
        <v>2</v>
      </c>
      <c r="G202" s="2">
        <v>12</v>
      </c>
      <c r="H202" s="2">
        <v>1</v>
      </c>
      <c r="I202" s="2">
        <v>4</v>
      </c>
      <c r="J202" s="2">
        <v>11</v>
      </c>
      <c r="K202" s="2">
        <v>1</v>
      </c>
      <c r="N202" s="2">
        <v>1</v>
      </c>
      <c r="O202" s="2">
        <v>7</v>
      </c>
      <c r="P202" s="2">
        <v>8</v>
      </c>
      <c r="R202" s="2">
        <v>1</v>
      </c>
      <c r="T202" s="2">
        <f t="shared" si="10"/>
        <v>96</v>
      </c>
    </row>
    <row r="203" spans="1:20" x14ac:dyDescent="0.2">
      <c r="A203" s="4" t="s">
        <v>197</v>
      </c>
      <c r="E203" s="2">
        <v>1</v>
      </c>
      <c r="I203" s="2">
        <v>4</v>
      </c>
      <c r="P203" s="2">
        <v>1</v>
      </c>
      <c r="T203" s="2">
        <f t="shared" si="10"/>
        <v>6</v>
      </c>
    </row>
    <row r="204" spans="1:20" x14ac:dyDescent="0.2">
      <c r="A204" s="4" t="s">
        <v>198</v>
      </c>
      <c r="B204" s="2">
        <v>9</v>
      </c>
      <c r="C204" s="2">
        <v>11</v>
      </c>
      <c r="D204" s="2">
        <v>3</v>
      </c>
      <c r="E204" s="2">
        <v>15</v>
      </c>
      <c r="F204" s="2">
        <v>16</v>
      </c>
      <c r="G204" s="2">
        <v>28</v>
      </c>
      <c r="H204" s="2">
        <v>9</v>
      </c>
      <c r="I204" s="2">
        <v>10</v>
      </c>
      <c r="J204" s="2">
        <v>25</v>
      </c>
      <c r="K204" s="2">
        <v>15</v>
      </c>
      <c r="N204" s="2">
        <v>17</v>
      </c>
      <c r="O204" s="2">
        <v>15</v>
      </c>
      <c r="P204" s="2">
        <v>4</v>
      </c>
      <c r="R204" s="2">
        <v>43</v>
      </c>
      <c r="T204" s="2">
        <f t="shared" si="10"/>
        <v>220</v>
      </c>
    </row>
    <row r="205" spans="1:20" x14ac:dyDescent="0.2">
      <c r="A205" s="4" t="s">
        <v>199</v>
      </c>
      <c r="E205" s="2">
        <v>1</v>
      </c>
      <c r="T205" s="2">
        <f t="shared" si="10"/>
        <v>1</v>
      </c>
    </row>
    <row r="206" spans="1:20" x14ac:dyDescent="0.2">
      <c r="A206" s="4" t="s">
        <v>200</v>
      </c>
      <c r="E206" s="2">
        <v>10</v>
      </c>
      <c r="I206" s="2">
        <v>4</v>
      </c>
      <c r="T206" s="2">
        <f t="shared" si="10"/>
        <v>14</v>
      </c>
    </row>
    <row r="207" spans="1:20" x14ac:dyDescent="0.2">
      <c r="A207" s="4" t="s">
        <v>201</v>
      </c>
      <c r="E207" s="2">
        <v>17</v>
      </c>
      <c r="F207" s="2">
        <v>1</v>
      </c>
      <c r="G207" s="2">
        <v>1</v>
      </c>
      <c r="I207" s="2">
        <v>7</v>
      </c>
      <c r="K207" s="2">
        <v>1</v>
      </c>
      <c r="O207" s="2">
        <v>1</v>
      </c>
      <c r="T207" s="2">
        <f t="shared" si="10"/>
        <v>28</v>
      </c>
    </row>
    <row r="208" spans="1:20" x14ac:dyDescent="0.2">
      <c r="A208" s="4" t="s">
        <v>202</v>
      </c>
      <c r="E208" s="2">
        <v>16</v>
      </c>
      <c r="G208" s="2">
        <v>3</v>
      </c>
      <c r="I208" s="2">
        <v>2</v>
      </c>
      <c r="R208" s="2">
        <v>2</v>
      </c>
      <c r="T208" s="2">
        <f t="shared" si="10"/>
        <v>23</v>
      </c>
    </row>
    <row r="209" spans="1:20" x14ac:dyDescent="0.2">
      <c r="A209" s="4" t="s">
        <v>203</v>
      </c>
      <c r="C209" s="2">
        <v>8</v>
      </c>
      <c r="E209" s="2">
        <v>2</v>
      </c>
      <c r="F209" s="2">
        <v>4</v>
      </c>
      <c r="G209" s="2">
        <v>4</v>
      </c>
      <c r="H209" s="2">
        <v>2</v>
      </c>
      <c r="I209" s="2">
        <v>5</v>
      </c>
      <c r="K209" s="2">
        <v>1</v>
      </c>
      <c r="N209" s="2">
        <v>1</v>
      </c>
      <c r="R209" s="2">
        <v>2</v>
      </c>
      <c r="T209" s="2">
        <f t="shared" si="10"/>
        <v>29</v>
      </c>
    </row>
    <row r="210" spans="1:20" x14ac:dyDescent="0.2">
      <c r="A210" s="4" t="s">
        <v>204</v>
      </c>
      <c r="T210" s="2">
        <f t="shared" si="10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E212" s="2">
        <v>7</v>
      </c>
      <c r="G212" s="2">
        <v>1</v>
      </c>
      <c r="T212" s="2">
        <f>SUM(B212:S212)</f>
        <v>8</v>
      </c>
    </row>
    <row r="213" spans="1:20" x14ac:dyDescent="0.2">
      <c r="A213" s="4" t="s">
        <v>207</v>
      </c>
      <c r="G213" s="2">
        <v>1</v>
      </c>
      <c r="T213" s="2">
        <f>SUM(B213:S213)</f>
        <v>1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E216" s="2">
        <v>16</v>
      </c>
      <c r="I216" s="2">
        <v>4</v>
      </c>
      <c r="O216" s="2">
        <v>2</v>
      </c>
      <c r="T216" s="2">
        <f>SUM(B216:S216)</f>
        <v>22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272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14</v>
      </c>
      <c r="F222" s="2">
        <v>3</v>
      </c>
      <c r="G222" s="2">
        <v>1</v>
      </c>
      <c r="H222" s="2">
        <v>1</v>
      </c>
      <c r="I222" s="2">
        <v>3</v>
      </c>
      <c r="O222" s="2">
        <v>5</v>
      </c>
      <c r="R222" s="2">
        <v>2</v>
      </c>
      <c r="T222" s="2">
        <f>SUM(B222:S222)</f>
        <v>29</v>
      </c>
    </row>
    <row r="223" spans="1:20" x14ac:dyDescent="0.2">
      <c r="A223" s="3" t="s">
        <v>217</v>
      </c>
    </row>
    <row r="224" spans="1:20" x14ac:dyDescent="0.2">
      <c r="A224" s="4" t="s">
        <v>218</v>
      </c>
      <c r="I224" s="2">
        <v>2</v>
      </c>
      <c r="J224" s="2">
        <v>1</v>
      </c>
      <c r="T224" s="2">
        <f t="shared" ref="T224:T235" si="11">SUM(B224:S224)</f>
        <v>3</v>
      </c>
    </row>
    <row r="225" spans="1:20" x14ac:dyDescent="0.2">
      <c r="A225" s="4" t="s">
        <v>219</v>
      </c>
      <c r="E225" s="2">
        <v>2</v>
      </c>
      <c r="G225" s="2">
        <v>2</v>
      </c>
      <c r="J225" s="2">
        <v>2</v>
      </c>
      <c r="T225" s="2">
        <f t="shared" si="11"/>
        <v>6</v>
      </c>
    </row>
    <row r="226" spans="1:20" x14ac:dyDescent="0.2">
      <c r="A226" s="4" t="s">
        <v>220</v>
      </c>
      <c r="T226" s="2">
        <f t="shared" si="11"/>
        <v>0</v>
      </c>
    </row>
    <row r="227" spans="1:20" x14ac:dyDescent="0.2">
      <c r="A227" s="4" t="s">
        <v>221</v>
      </c>
      <c r="G227" s="2">
        <v>2</v>
      </c>
      <c r="J227" s="2">
        <v>4</v>
      </c>
      <c r="K227" s="2">
        <v>1</v>
      </c>
      <c r="P227" s="2">
        <v>1</v>
      </c>
      <c r="T227" s="2">
        <f t="shared" si="11"/>
        <v>8</v>
      </c>
    </row>
    <row r="228" spans="1:20" x14ac:dyDescent="0.2">
      <c r="A228" s="4" t="s">
        <v>222</v>
      </c>
      <c r="R228" s="2">
        <v>2</v>
      </c>
      <c r="T228" s="2">
        <f t="shared" si="11"/>
        <v>2</v>
      </c>
    </row>
    <row r="229" spans="1:20" x14ac:dyDescent="0.2">
      <c r="A229" s="4" t="s">
        <v>223</v>
      </c>
      <c r="E229" s="2">
        <v>1</v>
      </c>
      <c r="J229" s="2">
        <v>6</v>
      </c>
      <c r="O229" s="2">
        <v>1</v>
      </c>
      <c r="T229" s="2">
        <f t="shared" si="11"/>
        <v>8</v>
      </c>
    </row>
    <row r="230" spans="1:20" x14ac:dyDescent="0.2">
      <c r="A230" s="4" t="s">
        <v>224</v>
      </c>
      <c r="D230" s="2">
        <v>2</v>
      </c>
      <c r="F230" s="2">
        <v>2</v>
      </c>
      <c r="G230" s="2">
        <v>3</v>
      </c>
      <c r="I230" s="2">
        <v>4</v>
      </c>
      <c r="J230" s="2">
        <v>4</v>
      </c>
      <c r="R230" s="2">
        <v>5</v>
      </c>
      <c r="T230" s="2">
        <f t="shared" si="11"/>
        <v>20</v>
      </c>
    </row>
    <row r="231" spans="1:20" x14ac:dyDescent="0.2">
      <c r="A231" s="4" t="s">
        <v>225</v>
      </c>
      <c r="T231" s="2">
        <f t="shared" si="11"/>
        <v>0</v>
      </c>
    </row>
    <row r="232" spans="1:20" x14ac:dyDescent="0.2">
      <c r="A232" s="4" t="s">
        <v>226</v>
      </c>
      <c r="T232" s="2">
        <f t="shared" si="11"/>
        <v>0</v>
      </c>
    </row>
    <row r="233" spans="1:20" x14ac:dyDescent="0.2">
      <c r="A233" s="4" t="s">
        <v>227</v>
      </c>
      <c r="B233" s="2">
        <v>1</v>
      </c>
      <c r="E233" s="2">
        <v>15</v>
      </c>
      <c r="F233" s="2">
        <v>12</v>
      </c>
      <c r="G233" s="2">
        <v>2</v>
      </c>
      <c r="I233" s="2">
        <v>3</v>
      </c>
      <c r="J233" s="2">
        <v>3</v>
      </c>
      <c r="O233" s="2">
        <v>10</v>
      </c>
      <c r="P233" s="2">
        <v>2</v>
      </c>
      <c r="R233" s="2">
        <v>3</v>
      </c>
      <c r="T233" s="2">
        <f t="shared" si="11"/>
        <v>51</v>
      </c>
    </row>
    <row r="234" spans="1:20" x14ac:dyDescent="0.2">
      <c r="A234" s="4" t="s">
        <v>228</v>
      </c>
      <c r="F234" s="2">
        <v>1</v>
      </c>
      <c r="T234" s="2">
        <f t="shared" si="11"/>
        <v>1</v>
      </c>
    </row>
    <row r="235" spans="1:20" x14ac:dyDescent="0.2">
      <c r="A235" s="4" t="s">
        <v>229</v>
      </c>
      <c r="B235" s="2">
        <v>2</v>
      </c>
      <c r="E235" s="2">
        <v>30</v>
      </c>
      <c r="G235" s="2">
        <v>2</v>
      </c>
      <c r="I235" s="2">
        <v>1</v>
      </c>
      <c r="J235" s="2">
        <v>2</v>
      </c>
      <c r="N235" s="2">
        <v>2</v>
      </c>
      <c r="R235" s="2">
        <v>4</v>
      </c>
      <c r="T235" s="2">
        <f t="shared" si="11"/>
        <v>43</v>
      </c>
    </row>
    <row r="236" spans="1:20" x14ac:dyDescent="0.2">
      <c r="A236" s="3" t="s">
        <v>230</v>
      </c>
    </row>
    <row r="237" spans="1:20" x14ac:dyDescent="0.2">
      <c r="A237" s="4" t="s">
        <v>273</v>
      </c>
      <c r="T237" s="2">
        <f t="shared" ref="T237:T248" si="12">SUM(B237:S237)</f>
        <v>0</v>
      </c>
    </row>
    <row r="238" spans="1:20" x14ac:dyDescent="0.2">
      <c r="A238" s="4" t="s">
        <v>231</v>
      </c>
      <c r="B238" s="2">
        <v>1</v>
      </c>
      <c r="C238" s="2">
        <v>2</v>
      </c>
      <c r="E238" s="2">
        <v>22</v>
      </c>
      <c r="G238" s="2">
        <v>4</v>
      </c>
      <c r="H238" s="2">
        <v>2</v>
      </c>
      <c r="I238" s="2">
        <v>1</v>
      </c>
      <c r="K238" s="2">
        <v>1</v>
      </c>
      <c r="P238" s="2">
        <v>1</v>
      </c>
      <c r="R238" s="2">
        <v>1</v>
      </c>
      <c r="T238" s="2">
        <f t="shared" si="12"/>
        <v>35</v>
      </c>
    </row>
    <row r="239" spans="1:20" x14ac:dyDescent="0.2">
      <c r="A239" s="4" t="s">
        <v>232</v>
      </c>
      <c r="T239" s="2">
        <f t="shared" si="12"/>
        <v>0</v>
      </c>
    </row>
    <row r="240" spans="1:20" x14ac:dyDescent="0.2">
      <c r="A240" s="4" t="s">
        <v>233</v>
      </c>
      <c r="B240" s="2">
        <v>2</v>
      </c>
      <c r="C240" s="2">
        <v>1</v>
      </c>
      <c r="T240" s="2">
        <f t="shared" si="12"/>
        <v>3</v>
      </c>
    </row>
    <row r="241" spans="1:20" x14ac:dyDescent="0.2">
      <c r="A241" s="4" t="s">
        <v>234</v>
      </c>
      <c r="B241" s="2">
        <v>8</v>
      </c>
      <c r="C241" s="2">
        <v>5</v>
      </c>
      <c r="D241" s="2">
        <v>2</v>
      </c>
      <c r="J241" s="2">
        <v>1</v>
      </c>
      <c r="T241" s="2">
        <f t="shared" si="12"/>
        <v>16</v>
      </c>
    </row>
    <row r="242" spans="1:20" x14ac:dyDescent="0.2">
      <c r="A242" s="4" t="s">
        <v>235</v>
      </c>
      <c r="E242" s="2">
        <v>17</v>
      </c>
      <c r="G242" s="2">
        <v>10</v>
      </c>
      <c r="I242" s="2">
        <v>5</v>
      </c>
      <c r="J242" s="2">
        <v>1</v>
      </c>
      <c r="P242" s="2">
        <v>3</v>
      </c>
      <c r="R242" s="2">
        <v>1</v>
      </c>
      <c r="T242" s="2">
        <f t="shared" si="12"/>
        <v>37</v>
      </c>
    </row>
    <row r="243" spans="1:20" x14ac:dyDescent="0.2">
      <c r="A243" s="4" t="s">
        <v>236</v>
      </c>
      <c r="E243" s="2">
        <v>5</v>
      </c>
      <c r="T243" s="2">
        <f t="shared" si="12"/>
        <v>5</v>
      </c>
    </row>
    <row r="244" spans="1:20" x14ac:dyDescent="0.2">
      <c r="A244" s="4" t="s">
        <v>237</v>
      </c>
      <c r="T244" s="2">
        <f t="shared" si="12"/>
        <v>0</v>
      </c>
    </row>
    <row r="245" spans="1:20" x14ac:dyDescent="0.2">
      <c r="A245" s="4" t="s">
        <v>238</v>
      </c>
      <c r="B245" s="2">
        <v>2</v>
      </c>
      <c r="F245" s="2">
        <v>2</v>
      </c>
      <c r="G245" s="2">
        <v>1</v>
      </c>
      <c r="I245" s="2">
        <v>2</v>
      </c>
      <c r="T245" s="2">
        <f t="shared" si="12"/>
        <v>7</v>
      </c>
    </row>
    <row r="246" spans="1:20" x14ac:dyDescent="0.2">
      <c r="A246" s="4" t="s">
        <v>239</v>
      </c>
      <c r="B246" s="2">
        <v>7</v>
      </c>
      <c r="C246" s="2">
        <v>7</v>
      </c>
      <c r="D246" s="2">
        <v>4</v>
      </c>
      <c r="E246" s="2">
        <v>11</v>
      </c>
      <c r="F246" s="2">
        <v>5</v>
      </c>
      <c r="G246" s="2">
        <v>10</v>
      </c>
      <c r="H246" s="2">
        <v>10</v>
      </c>
      <c r="I246" s="2">
        <v>2</v>
      </c>
      <c r="J246" s="2">
        <v>7</v>
      </c>
      <c r="K246" s="2">
        <v>5</v>
      </c>
      <c r="N246" s="2">
        <v>5</v>
      </c>
      <c r="O246" s="2">
        <v>6</v>
      </c>
      <c r="P246" s="2">
        <v>1</v>
      </c>
      <c r="R246" s="2">
        <v>3</v>
      </c>
      <c r="T246" s="2">
        <f t="shared" si="12"/>
        <v>83</v>
      </c>
    </row>
    <row r="247" spans="1:20" x14ac:dyDescent="0.2">
      <c r="A247" s="4" t="s">
        <v>240</v>
      </c>
      <c r="T247" s="2">
        <f>SUM(B247:S247)</f>
        <v>0</v>
      </c>
    </row>
    <row r="248" spans="1:20" x14ac:dyDescent="0.2">
      <c r="A248" s="4" t="s">
        <v>241</v>
      </c>
      <c r="T248" s="2">
        <f t="shared" si="12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3">SUM(B4:B255)</f>
        <v>111</v>
      </c>
      <c r="C257" s="2">
        <f t="shared" si="13"/>
        <v>112</v>
      </c>
      <c r="D257" s="2">
        <f t="shared" si="13"/>
        <v>42</v>
      </c>
      <c r="E257" s="2">
        <f>SUM(E4:E255)</f>
        <v>602</v>
      </c>
      <c r="F257" s="2">
        <f t="shared" si="13"/>
        <v>142</v>
      </c>
      <c r="G257" s="2">
        <f t="shared" si="13"/>
        <v>349</v>
      </c>
      <c r="H257" s="2">
        <f t="shared" si="13"/>
        <v>127</v>
      </c>
      <c r="I257" s="2">
        <f t="shared" si="13"/>
        <v>252</v>
      </c>
      <c r="J257" s="2">
        <f t="shared" si="13"/>
        <v>175</v>
      </c>
      <c r="K257" s="2">
        <f t="shared" si="13"/>
        <v>64</v>
      </c>
      <c r="L257" s="2">
        <f t="shared" si="13"/>
        <v>0</v>
      </c>
      <c r="M257" s="2">
        <f t="shared" si="13"/>
        <v>0</v>
      </c>
      <c r="N257" s="2">
        <f t="shared" si="13"/>
        <v>104</v>
      </c>
      <c r="O257" s="2">
        <f t="shared" si="13"/>
        <v>118</v>
      </c>
      <c r="P257" s="2">
        <f t="shared" si="13"/>
        <v>70</v>
      </c>
      <c r="Q257" s="2">
        <f t="shared" si="13"/>
        <v>15</v>
      </c>
      <c r="R257" s="2">
        <f t="shared" si="13"/>
        <v>159</v>
      </c>
      <c r="S257" s="2">
        <f t="shared" si="13"/>
        <v>0</v>
      </c>
      <c r="T257" s="2">
        <f t="shared" si="13"/>
        <v>2442</v>
      </c>
    </row>
    <row r="258" spans="1:20" x14ac:dyDescent="0.2">
      <c r="A258" t="s">
        <v>248</v>
      </c>
      <c r="B258" s="2">
        <f t="shared" ref="B258:S258" si="14">COUNT(B3:B255)</f>
        <v>26</v>
      </c>
      <c r="C258" s="2">
        <f t="shared" si="14"/>
        <v>33</v>
      </c>
      <c r="D258" s="2">
        <f t="shared" si="14"/>
        <v>17</v>
      </c>
      <c r="E258" s="2">
        <f t="shared" si="14"/>
        <v>64</v>
      </c>
      <c r="F258" s="2">
        <f t="shared" si="14"/>
        <v>40</v>
      </c>
      <c r="G258" s="2">
        <f t="shared" si="14"/>
        <v>53</v>
      </c>
      <c r="H258" s="2">
        <f t="shared" si="14"/>
        <v>30</v>
      </c>
      <c r="I258" s="2">
        <f t="shared" si="14"/>
        <v>55</v>
      </c>
      <c r="J258" s="2">
        <f t="shared" si="14"/>
        <v>39</v>
      </c>
      <c r="K258" s="2">
        <f t="shared" si="14"/>
        <v>22</v>
      </c>
      <c r="L258" s="2">
        <f t="shared" si="14"/>
        <v>0</v>
      </c>
      <c r="M258" s="2">
        <f t="shared" si="14"/>
        <v>0</v>
      </c>
      <c r="N258" s="2">
        <f t="shared" si="14"/>
        <v>23</v>
      </c>
      <c r="O258" s="2">
        <f t="shared" si="14"/>
        <v>29</v>
      </c>
      <c r="P258" s="2">
        <f t="shared" si="14"/>
        <v>26</v>
      </c>
      <c r="Q258" s="2">
        <f t="shared" si="14"/>
        <v>8</v>
      </c>
      <c r="R258" s="2">
        <f t="shared" si="14"/>
        <v>42</v>
      </c>
      <c r="S258" s="2">
        <f t="shared" si="14"/>
        <v>0</v>
      </c>
      <c r="T258" s="48">
        <f>COUNTIF(T4:T255,"&gt;0")</f>
        <v>102</v>
      </c>
    </row>
    <row r="262" spans="1:20" x14ac:dyDescent="0.2">
      <c r="A262" s="4" t="s">
        <v>282</v>
      </c>
    </row>
    <row r="263" spans="1:20" x14ac:dyDescent="0.2">
      <c r="A263" s="4" t="s">
        <v>281</v>
      </c>
    </row>
    <row r="264" spans="1:20" x14ac:dyDescent="0.2">
      <c r="A264" s="4" t="s">
        <v>254</v>
      </c>
    </row>
    <row r="265" spans="1:20" x14ac:dyDescent="0.2">
      <c r="A265" s="23" t="s">
        <v>382</v>
      </c>
    </row>
  </sheetData>
  <mergeCells count="1">
    <mergeCell ref="B1:S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7"/>
  <sheetViews>
    <sheetView zoomScaleNormal="100" workbookViewId="0">
      <pane xSplit="1" ySplit="2" topLeftCell="B119" activePane="bottomRight" state="frozen"/>
      <selection activeCell="U254" sqref="U254"/>
      <selection pane="topRight" activeCell="U254" sqref="U254"/>
      <selection pane="bottomLeft" activeCell="U254" sqref="U254"/>
      <selection pane="bottomRight" activeCell="A167" sqref="A167:IV167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361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M4" s="2">
        <v>3</v>
      </c>
      <c r="T4" s="2">
        <f>SUM(B4:S4)</f>
        <v>3</v>
      </c>
    </row>
    <row r="5" spans="1:20" x14ac:dyDescent="0.2">
      <c r="A5" t="s">
        <v>2</v>
      </c>
      <c r="T5" s="2">
        <f>SUM(B5:S5)</f>
        <v>0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P14" s="2">
        <v>1</v>
      </c>
      <c r="T14" s="2">
        <f>SUM(B14:S14)</f>
        <v>1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G17" s="2">
        <v>1</v>
      </c>
      <c r="P17" s="2">
        <v>1</v>
      </c>
      <c r="T17" s="2">
        <f t="shared" ref="T17:T38" si="0">SUM(B17:S17)</f>
        <v>2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10</v>
      </c>
      <c r="G20" s="2">
        <v>9</v>
      </c>
      <c r="M20" s="2">
        <v>1</v>
      </c>
      <c r="T20" s="2">
        <f t="shared" si="0"/>
        <v>20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Q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1</v>
      </c>
      <c r="G33" s="2">
        <v>14</v>
      </c>
      <c r="P33" s="2">
        <v>2</v>
      </c>
      <c r="R33" s="2">
        <v>1</v>
      </c>
      <c r="T33" s="2">
        <f t="shared" si="0"/>
        <v>18</v>
      </c>
    </row>
    <row r="34" spans="1:20" x14ac:dyDescent="0.2">
      <c r="A34" t="s">
        <v>31</v>
      </c>
      <c r="G34" s="2">
        <v>3</v>
      </c>
      <c r="T34" s="2">
        <f t="shared" si="0"/>
        <v>3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P36" s="2">
        <v>1</v>
      </c>
      <c r="T36" s="2">
        <f t="shared" si="0"/>
        <v>1</v>
      </c>
    </row>
    <row r="37" spans="1:20" x14ac:dyDescent="0.2">
      <c r="A37" t="s">
        <v>34</v>
      </c>
      <c r="E37" s="2">
        <v>1</v>
      </c>
      <c r="P37" s="2">
        <v>1</v>
      </c>
      <c r="T37" s="2">
        <f t="shared" si="0"/>
        <v>2</v>
      </c>
    </row>
    <row r="38" spans="1:20" x14ac:dyDescent="0.2">
      <c r="A38" t="s">
        <v>35</v>
      </c>
      <c r="E38" s="2">
        <v>2</v>
      </c>
      <c r="R38" s="2">
        <v>1</v>
      </c>
      <c r="T38" s="2">
        <f t="shared" si="0"/>
        <v>3</v>
      </c>
    </row>
    <row r="39" spans="1:20" x14ac:dyDescent="0.2">
      <c r="A39" s="3" t="s">
        <v>36</v>
      </c>
    </row>
    <row r="40" spans="1:20" x14ac:dyDescent="0.2">
      <c r="A40" t="s">
        <v>37</v>
      </c>
      <c r="E40" s="2">
        <v>1</v>
      </c>
      <c r="P40" s="2">
        <v>1</v>
      </c>
      <c r="T40" s="2">
        <f t="shared" ref="T40:T55" si="1">SUM(B40:S40)</f>
        <v>2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K43" s="2">
        <v>1</v>
      </c>
      <c r="P43" s="2">
        <v>1</v>
      </c>
      <c r="T43" s="2">
        <f t="shared" si="1"/>
        <v>2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E47" s="2">
        <v>1</v>
      </c>
      <c r="O47" s="2">
        <v>2</v>
      </c>
      <c r="T47" s="2">
        <f t="shared" si="1"/>
        <v>3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M50" s="2">
        <v>1</v>
      </c>
      <c r="T50" s="2">
        <f t="shared" si="1"/>
        <v>1</v>
      </c>
    </row>
    <row r="51" spans="1:20" x14ac:dyDescent="0.2">
      <c r="A51" t="s">
        <v>48</v>
      </c>
      <c r="M51" s="2">
        <v>1</v>
      </c>
      <c r="T51" s="2">
        <f t="shared" si="1"/>
        <v>1</v>
      </c>
    </row>
    <row r="52" spans="1:20" x14ac:dyDescent="0.2">
      <c r="A52" t="s">
        <v>49</v>
      </c>
      <c r="O52" s="2">
        <v>1</v>
      </c>
      <c r="T52" s="2">
        <f t="shared" si="1"/>
        <v>1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T57" s="2">
        <f t="shared" ref="T57:T63" si="2">SUM(B57:S57)</f>
        <v>0</v>
      </c>
    </row>
    <row r="58" spans="1:20" x14ac:dyDescent="0.2">
      <c r="A58" t="s">
        <v>55</v>
      </c>
      <c r="H58" s="2">
        <v>1</v>
      </c>
      <c r="K58" s="2">
        <v>2</v>
      </c>
      <c r="M58" s="2">
        <v>1</v>
      </c>
      <c r="R58" s="2">
        <v>1</v>
      </c>
      <c r="T58" s="2">
        <f t="shared" si="2"/>
        <v>5</v>
      </c>
    </row>
    <row r="59" spans="1:20" x14ac:dyDescent="0.2">
      <c r="A59" t="s">
        <v>267</v>
      </c>
      <c r="C59" s="2">
        <v>4</v>
      </c>
      <c r="E59" s="2">
        <v>1</v>
      </c>
      <c r="T59" s="2">
        <f t="shared" si="2"/>
        <v>5</v>
      </c>
    </row>
    <row r="60" spans="1:20" x14ac:dyDescent="0.2">
      <c r="A60" t="s">
        <v>268</v>
      </c>
      <c r="C60" s="2">
        <v>4</v>
      </c>
      <c r="D60" s="2">
        <v>5</v>
      </c>
      <c r="T60" s="2">
        <f t="shared" si="2"/>
        <v>9</v>
      </c>
    </row>
    <row r="61" spans="1:20" x14ac:dyDescent="0.2">
      <c r="A61" t="s">
        <v>56</v>
      </c>
      <c r="T61" s="2">
        <f t="shared" si="2"/>
        <v>0</v>
      </c>
    </row>
    <row r="62" spans="1:20" x14ac:dyDescent="0.2">
      <c r="A62" t="s">
        <v>57</v>
      </c>
      <c r="T62" s="2">
        <f t="shared" si="2"/>
        <v>0</v>
      </c>
    </row>
    <row r="63" spans="1:20" x14ac:dyDescent="0.2">
      <c r="A63" t="s">
        <v>58</v>
      </c>
      <c r="T63" s="2">
        <f t="shared" si="2"/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T69" s="2">
        <f t="shared" ref="T69:T81" si="3">SUM(B69:S69)</f>
        <v>0</v>
      </c>
    </row>
    <row r="70" spans="1:20" x14ac:dyDescent="0.2">
      <c r="A70" t="s">
        <v>65</v>
      </c>
      <c r="T70" s="2">
        <f t="shared" si="3"/>
        <v>0</v>
      </c>
    </row>
    <row r="71" spans="1:20" x14ac:dyDescent="0.2">
      <c r="A71" t="s">
        <v>66</v>
      </c>
      <c r="T71" s="2">
        <f t="shared" si="3"/>
        <v>0</v>
      </c>
    </row>
    <row r="72" spans="1:20" x14ac:dyDescent="0.2">
      <c r="A72" t="s">
        <v>67</v>
      </c>
      <c r="T72" s="2">
        <f t="shared" si="3"/>
        <v>0</v>
      </c>
    </row>
    <row r="73" spans="1:20" x14ac:dyDescent="0.2">
      <c r="A73" t="s">
        <v>68</v>
      </c>
      <c r="E73" s="2">
        <v>2</v>
      </c>
      <c r="M73" s="2">
        <v>3</v>
      </c>
      <c r="Q73" s="2">
        <v>5</v>
      </c>
      <c r="T73" s="2">
        <f t="shared" si="3"/>
        <v>10</v>
      </c>
    </row>
    <row r="74" spans="1:20" x14ac:dyDescent="0.2">
      <c r="A74" t="s">
        <v>69</v>
      </c>
      <c r="T74" s="2">
        <f t="shared" si="3"/>
        <v>0</v>
      </c>
    </row>
    <row r="75" spans="1:20" x14ac:dyDescent="0.2">
      <c r="A75" t="s">
        <v>70</v>
      </c>
      <c r="T75" s="2">
        <f t="shared" si="3"/>
        <v>0</v>
      </c>
    </row>
    <row r="76" spans="1:20" x14ac:dyDescent="0.2">
      <c r="A76" t="s">
        <v>71</v>
      </c>
      <c r="T76" s="2">
        <f t="shared" si="3"/>
        <v>0</v>
      </c>
    </row>
    <row r="77" spans="1:20" x14ac:dyDescent="0.2">
      <c r="A77" t="s">
        <v>72</v>
      </c>
      <c r="T77" s="2">
        <f t="shared" si="3"/>
        <v>0</v>
      </c>
    </row>
    <row r="78" spans="1:20" x14ac:dyDescent="0.2">
      <c r="A78" t="s">
        <v>73</v>
      </c>
      <c r="T78" s="2">
        <f t="shared" si="3"/>
        <v>0</v>
      </c>
    </row>
    <row r="79" spans="1:20" x14ac:dyDescent="0.2">
      <c r="A79" t="s">
        <v>74</v>
      </c>
      <c r="T79" s="2">
        <f t="shared" si="3"/>
        <v>0</v>
      </c>
    </row>
    <row r="80" spans="1:20" x14ac:dyDescent="0.2">
      <c r="A80" t="s">
        <v>75</v>
      </c>
      <c r="T80" s="2">
        <f t="shared" si="3"/>
        <v>0</v>
      </c>
    </row>
    <row r="81" spans="1:20" x14ac:dyDescent="0.2">
      <c r="A81" t="s">
        <v>76</v>
      </c>
      <c r="T81" s="2">
        <f t="shared" si="3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4">SUM(B83:S83)</f>
        <v>0</v>
      </c>
    </row>
    <row r="84" spans="1:20" x14ac:dyDescent="0.2">
      <c r="A84" t="s">
        <v>79</v>
      </c>
      <c r="T84" s="2">
        <f t="shared" si="4"/>
        <v>0</v>
      </c>
    </row>
    <row r="85" spans="1:20" x14ac:dyDescent="0.2">
      <c r="A85" t="s">
        <v>80</v>
      </c>
      <c r="T85" s="2">
        <f t="shared" si="4"/>
        <v>0</v>
      </c>
    </row>
    <row r="86" spans="1:20" x14ac:dyDescent="0.2">
      <c r="A86" t="s">
        <v>81</v>
      </c>
      <c r="T86" s="2">
        <f t="shared" si="4"/>
        <v>0</v>
      </c>
    </row>
    <row r="87" spans="1:20" x14ac:dyDescent="0.2">
      <c r="A87" t="s">
        <v>82</v>
      </c>
      <c r="T87" s="2">
        <f t="shared" si="4"/>
        <v>0</v>
      </c>
    </row>
    <row r="88" spans="1:20" x14ac:dyDescent="0.2">
      <c r="A88" t="s">
        <v>83</v>
      </c>
      <c r="T88" s="2">
        <f t="shared" si="4"/>
        <v>0</v>
      </c>
    </row>
    <row r="89" spans="1:20" x14ac:dyDescent="0.2">
      <c r="A89" t="s">
        <v>84</v>
      </c>
      <c r="T89" s="2">
        <f t="shared" si="4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G95" s="2">
        <v>1</v>
      </c>
      <c r="T95" s="2">
        <f t="shared" ref="T95:T103" si="5">SUM(B95:S95)</f>
        <v>1</v>
      </c>
    </row>
    <row r="96" spans="1:20" x14ac:dyDescent="0.2">
      <c r="A96" t="s">
        <v>91</v>
      </c>
      <c r="T96" s="2">
        <f t="shared" si="5"/>
        <v>0</v>
      </c>
    </row>
    <row r="97" spans="1:20" x14ac:dyDescent="0.2">
      <c r="A97" t="s">
        <v>92</v>
      </c>
      <c r="T97" s="2">
        <f t="shared" si="5"/>
        <v>0</v>
      </c>
    </row>
    <row r="98" spans="1:20" x14ac:dyDescent="0.2">
      <c r="A98" t="s">
        <v>93</v>
      </c>
      <c r="T98" s="2">
        <f t="shared" si="5"/>
        <v>0</v>
      </c>
    </row>
    <row r="99" spans="1:20" x14ac:dyDescent="0.2">
      <c r="A99" t="s">
        <v>94</v>
      </c>
      <c r="E99" s="2">
        <v>1</v>
      </c>
      <c r="G99" s="2">
        <v>1</v>
      </c>
      <c r="T99" s="2">
        <f t="shared" si="5"/>
        <v>2</v>
      </c>
    </row>
    <row r="100" spans="1:20" x14ac:dyDescent="0.2">
      <c r="A100" t="s">
        <v>95</v>
      </c>
      <c r="T100" s="2">
        <f t="shared" si="5"/>
        <v>0</v>
      </c>
    </row>
    <row r="101" spans="1:20" x14ac:dyDescent="0.2">
      <c r="A101" t="s">
        <v>96</v>
      </c>
      <c r="T101" s="2">
        <f t="shared" si="5"/>
        <v>0</v>
      </c>
    </row>
    <row r="102" spans="1:20" x14ac:dyDescent="0.2">
      <c r="A102" t="s">
        <v>97</v>
      </c>
      <c r="T102" s="2">
        <f t="shared" si="5"/>
        <v>0</v>
      </c>
    </row>
    <row r="103" spans="1:20" x14ac:dyDescent="0.2">
      <c r="A103" t="s">
        <v>98</v>
      </c>
      <c r="T103" s="2">
        <f t="shared" si="5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O107" s="2">
        <v>2</v>
      </c>
      <c r="T107" s="2">
        <f>SUM(B107:S107)</f>
        <v>2</v>
      </c>
    </row>
    <row r="108" spans="1:20" x14ac:dyDescent="0.2">
      <c r="A108" t="s">
        <v>103</v>
      </c>
      <c r="T108" s="2">
        <f>SUM(B108:S108)</f>
        <v>0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2</v>
      </c>
      <c r="T111" s="2">
        <f>SUM(B111:S111)</f>
        <v>2</v>
      </c>
    </row>
    <row r="112" spans="1:20" x14ac:dyDescent="0.2">
      <c r="A112" t="s">
        <v>107</v>
      </c>
      <c r="E112" s="2">
        <v>2</v>
      </c>
      <c r="G112" s="2">
        <v>3</v>
      </c>
      <c r="H112" s="2">
        <v>1</v>
      </c>
      <c r="M112" s="2">
        <v>6</v>
      </c>
      <c r="O112" s="2">
        <v>3</v>
      </c>
      <c r="Q112" s="2">
        <v>2</v>
      </c>
      <c r="T112" s="2">
        <f>SUM(B112:S112)</f>
        <v>17</v>
      </c>
    </row>
    <row r="113" spans="1:20" x14ac:dyDescent="0.2">
      <c r="A113" s="3" t="s">
        <v>108</v>
      </c>
    </row>
    <row r="114" spans="1:20" x14ac:dyDescent="0.2">
      <c r="A114" t="s">
        <v>109</v>
      </c>
      <c r="F114" s="2">
        <v>1</v>
      </c>
      <c r="T114" s="2">
        <f>SUM(B114:S114)</f>
        <v>1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6">SUM(B116:S116)</f>
        <v>0</v>
      </c>
    </row>
    <row r="117" spans="1:20" x14ac:dyDescent="0.2">
      <c r="A117" s="4" t="s">
        <v>112</v>
      </c>
      <c r="E117" s="2">
        <v>5</v>
      </c>
      <c r="K117" s="2">
        <v>1</v>
      </c>
      <c r="M117" s="2">
        <v>2</v>
      </c>
      <c r="O117" s="2">
        <v>2</v>
      </c>
      <c r="P117" s="2">
        <v>1</v>
      </c>
      <c r="T117" s="2">
        <f t="shared" si="6"/>
        <v>11</v>
      </c>
    </row>
    <row r="118" spans="1:20" x14ac:dyDescent="0.2">
      <c r="A118" s="4" t="s">
        <v>113</v>
      </c>
      <c r="E118" s="2">
        <v>3</v>
      </c>
      <c r="G118" s="2">
        <v>3</v>
      </c>
      <c r="H118" s="2">
        <v>1</v>
      </c>
      <c r="M118" s="2">
        <v>1</v>
      </c>
      <c r="T118" s="2">
        <f t="shared" si="6"/>
        <v>8</v>
      </c>
    </row>
    <row r="119" spans="1:20" x14ac:dyDescent="0.2">
      <c r="A119" s="4" t="s">
        <v>114</v>
      </c>
      <c r="T119" s="2">
        <f t="shared" si="6"/>
        <v>0</v>
      </c>
    </row>
    <row r="120" spans="1:20" x14ac:dyDescent="0.2">
      <c r="A120" s="4" t="s">
        <v>115</v>
      </c>
      <c r="D120" s="2">
        <v>1</v>
      </c>
      <c r="E120" s="2">
        <v>1</v>
      </c>
      <c r="H120" s="2">
        <v>1</v>
      </c>
      <c r="T120" s="2">
        <f t="shared" si="6"/>
        <v>3</v>
      </c>
    </row>
    <row r="121" spans="1:20" x14ac:dyDescent="0.2">
      <c r="A121" s="4" t="s">
        <v>116</v>
      </c>
      <c r="E121" s="2">
        <v>1</v>
      </c>
      <c r="G121" s="2">
        <v>2</v>
      </c>
      <c r="H121" s="2">
        <v>2</v>
      </c>
      <c r="O121" s="2">
        <v>1</v>
      </c>
      <c r="P121" s="2">
        <v>2</v>
      </c>
      <c r="T121" s="2">
        <f t="shared" si="6"/>
        <v>8</v>
      </c>
    </row>
    <row r="122" spans="1:20" x14ac:dyDescent="0.2">
      <c r="A122" s="4" t="s">
        <v>117</v>
      </c>
      <c r="T122" s="2">
        <f t="shared" si="6"/>
        <v>0</v>
      </c>
    </row>
    <row r="123" spans="1:20" x14ac:dyDescent="0.2">
      <c r="A123" s="4" t="s">
        <v>118</v>
      </c>
      <c r="G123" s="2">
        <v>4</v>
      </c>
      <c r="O123" s="2">
        <v>1</v>
      </c>
      <c r="P123" s="2">
        <v>1</v>
      </c>
      <c r="R123" s="2">
        <v>2</v>
      </c>
      <c r="T123" s="2">
        <f t="shared" si="6"/>
        <v>8</v>
      </c>
    </row>
    <row r="124" spans="1:20" x14ac:dyDescent="0.2">
      <c r="A124" s="4" t="s">
        <v>119</v>
      </c>
      <c r="T124" s="2">
        <f t="shared" si="6"/>
        <v>0</v>
      </c>
    </row>
    <row r="125" spans="1:20" x14ac:dyDescent="0.2">
      <c r="A125" s="4" t="s">
        <v>120</v>
      </c>
      <c r="C125" s="2">
        <v>4</v>
      </c>
      <c r="D125" s="2">
        <v>3</v>
      </c>
      <c r="E125" s="2">
        <v>2</v>
      </c>
      <c r="G125" s="2">
        <v>1</v>
      </c>
      <c r="H125" s="2">
        <v>1</v>
      </c>
      <c r="K125" s="2">
        <v>1</v>
      </c>
      <c r="O125" s="2">
        <v>7</v>
      </c>
      <c r="P125" s="2">
        <v>4</v>
      </c>
      <c r="R125" s="2">
        <v>1</v>
      </c>
      <c r="T125" s="2">
        <f t="shared" si="6"/>
        <v>24</v>
      </c>
    </row>
    <row r="126" spans="1:20" x14ac:dyDescent="0.2">
      <c r="A126" s="4" t="s">
        <v>121</v>
      </c>
      <c r="D126" s="2">
        <v>1</v>
      </c>
      <c r="E126" s="2">
        <v>1</v>
      </c>
      <c r="H126" s="2">
        <v>1</v>
      </c>
      <c r="T126" s="2">
        <f t="shared" si="6"/>
        <v>3</v>
      </c>
    </row>
    <row r="127" spans="1:20" x14ac:dyDescent="0.2">
      <c r="A127" s="3" t="s">
        <v>122</v>
      </c>
    </row>
    <row r="128" spans="1:20" x14ac:dyDescent="0.2">
      <c r="A128" s="4" t="s">
        <v>123</v>
      </c>
      <c r="C128" s="2">
        <v>1</v>
      </c>
      <c r="D128" s="2">
        <v>4</v>
      </c>
      <c r="E128" s="2">
        <v>5</v>
      </c>
      <c r="G128" s="2">
        <v>2</v>
      </c>
      <c r="H128" s="2">
        <v>4</v>
      </c>
      <c r="M128" s="2">
        <v>1</v>
      </c>
      <c r="O128" s="2">
        <v>3</v>
      </c>
      <c r="Q128" s="2">
        <v>1</v>
      </c>
      <c r="T128" s="2">
        <f t="shared" ref="T128:T137" si="7">SUM(B128:S128)</f>
        <v>21</v>
      </c>
    </row>
    <row r="129" spans="1:20" x14ac:dyDescent="0.2">
      <c r="A129" s="4" t="s">
        <v>124</v>
      </c>
      <c r="E129" s="2">
        <v>2</v>
      </c>
      <c r="G129" s="2">
        <v>3</v>
      </c>
      <c r="M129" s="2">
        <v>2</v>
      </c>
      <c r="P129" s="2">
        <v>1</v>
      </c>
      <c r="T129" s="2">
        <f t="shared" si="7"/>
        <v>8</v>
      </c>
    </row>
    <row r="130" spans="1:20" x14ac:dyDescent="0.2">
      <c r="A130" s="4" t="s">
        <v>125</v>
      </c>
      <c r="E130" s="2">
        <v>2</v>
      </c>
      <c r="Q130" s="2">
        <v>1</v>
      </c>
      <c r="T130" s="2">
        <f t="shared" si="7"/>
        <v>3</v>
      </c>
    </row>
    <row r="131" spans="1:20" x14ac:dyDescent="0.2">
      <c r="A131" s="4" t="s">
        <v>126</v>
      </c>
      <c r="G131" s="2">
        <v>3</v>
      </c>
      <c r="M131" s="2">
        <v>9</v>
      </c>
      <c r="O131" s="2">
        <v>1</v>
      </c>
      <c r="T131" s="2">
        <f t="shared" si="7"/>
        <v>13</v>
      </c>
    </row>
    <row r="132" spans="1:20" x14ac:dyDescent="0.2">
      <c r="A132" s="4" t="s">
        <v>127</v>
      </c>
      <c r="T132" s="2">
        <f t="shared" si="7"/>
        <v>0</v>
      </c>
    </row>
    <row r="133" spans="1:20" x14ac:dyDescent="0.2">
      <c r="A133" s="4" t="s">
        <v>128</v>
      </c>
      <c r="O133" s="2">
        <v>1</v>
      </c>
      <c r="T133" s="2">
        <f t="shared" si="7"/>
        <v>1</v>
      </c>
    </row>
    <row r="134" spans="1:20" x14ac:dyDescent="0.2">
      <c r="A134" s="4" t="s">
        <v>129</v>
      </c>
      <c r="E134" s="2">
        <v>4</v>
      </c>
      <c r="Q134" s="2">
        <v>5</v>
      </c>
      <c r="T134" s="2">
        <f t="shared" si="7"/>
        <v>9</v>
      </c>
    </row>
    <row r="135" spans="1:20" x14ac:dyDescent="0.2">
      <c r="A135" s="4" t="s">
        <v>130</v>
      </c>
      <c r="T135" s="2">
        <f t="shared" si="7"/>
        <v>0</v>
      </c>
    </row>
    <row r="136" spans="1:20" x14ac:dyDescent="0.2">
      <c r="A136" s="4" t="s">
        <v>131</v>
      </c>
      <c r="T136" s="2">
        <f t="shared" si="7"/>
        <v>0</v>
      </c>
    </row>
    <row r="137" spans="1:20" x14ac:dyDescent="0.2">
      <c r="A137" s="4" t="s">
        <v>132</v>
      </c>
      <c r="T137" s="2">
        <f t="shared" si="7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1</v>
      </c>
      <c r="G141" s="2">
        <v>1</v>
      </c>
      <c r="T141" s="2">
        <f t="shared" ref="T141:T149" si="8">SUM(B141:S141)</f>
        <v>2</v>
      </c>
    </row>
    <row r="142" spans="1:20" x14ac:dyDescent="0.2">
      <c r="A142" s="4" t="s">
        <v>137</v>
      </c>
      <c r="E142" s="2">
        <v>1</v>
      </c>
      <c r="G142" s="2">
        <v>9</v>
      </c>
      <c r="T142" s="2">
        <f t="shared" si="8"/>
        <v>10</v>
      </c>
    </row>
    <row r="143" spans="1:20" x14ac:dyDescent="0.2">
      <c r="A143" s="4" t="s">
        <v>138</v>
      </c>
      <c r="E143" s="2">
        <v>5</v>
      </c>
      <c r="T143" s="2">
        <f t="shared" si="8"/>
        <v>5</v>
      </c>
    </row>
    <row r="144" spans="1:20" x14ac:dyDescent="0.2">
      <c r="A144" s="4" t="s">
        <v>139</v>
      </c>
      <c r="T144" s="2">
        <f t="shared" si="8"/>
        <v>0</v>
      </c>
    </row>
    <row r="145" spans="1:20" x14ac:dyDescent="0.2">
      <c r="A145" s="4" t="s">
        <v>140</v>
      </c>
      <c r="T145" s="2">
        <f t="shared" si="8"/>
        <v>0</v>
      </c>
    </row>
    <row r="146" spans="1:20" x14ac:dyDescent="0.2">
      <c r="A146" s="4" t="s">
        <v>141</v>
      </c>
      <c r="D146" s="2">
        <v>4</v>
      </c>
      <c r="E146" s="2">
        <v>5</v>
      </c>
      <c r="P146" s="2">
        <v>3</v>
      </c>
      <c r="T146" s="2">
        <f t="shared" si="8"/>
        <v>12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si="8"/>
        <v>0</v>
      </c>
    </row>
    <row r="149" spans="1:20" x14ac:dyDescent="0.2">
      <c r="A149" s="4" t="s">
        <v>144</v>
      </c>
      <c r="C149" s="2">
        <v>2</v>
      </c>
      <c r="D149" s="2">
        <v>3</v>
      </c>
      <c r="G149" s="2">
        <v>5</v>
      </c>
      <c r="H149" s="2">
        <v>9</v>
      </c>
      <c r="K149" s="2">
        <v>1</v>
      </c>
      <c r="M149" s="2">
        <v>2</v>
      </c>
      <c r="O149" s="2">
        <v>1</v>
      </c>
      <c r="P149" s="2">
        <v>1</v>
      </c>
      <c r="R149" s="2">
        <v>5</v>
      </c>
      <c r="T149" s="2">
        <f t="shared" si="8"/>
        <v>29</v>
      </c>
    </row>
    <row r="150" spans="1:20" x14ac:dyDescent="0.2">
      <c r="A150" s="4" t="s">
        <v>145</v>
      </c>
      <c r="E150" s="2">
        <v>2</v>
      </c>
      <c r="T150" s="2">
        <f>SUM(B150:S150)</f>
        <v>2</v>
      </c>
    </row>
    <row r="151" spans="1:20" x14ac:dyDescent="0.2">
      <c r="A151" s="4" t="s">
        <v>146</v>
      </c>
      <c r="C151" s="2">
        <v>2</v>
      </c>
      <c r="D151" s="2">
        <v>9</v>
      </c>
      <c r="G151" s="2">
        <v>7</v>
      </c>
      <c r="P151" s="2">
        <v>2</v>
      </c>
      <c r="R151" s="2">
        <v>1</v>
      </c>
      <c r="T151" s="2">
        <f>SUM(B151:S151)</f>
        <v>21</v>
      </c>
    </row>
    <row r="152" spans="1:20" x14ac:dyDescent="0.2">
      <c r="A152" s="4" t="s">
        <v>147</v>
      </c>
      <c r="E152" s="2">
        <v>3</v>
      </c>
      <c r="G152" s="2">
        <v>7</v>
      </c>
      <c r="P152" s="2">
        <v>2</v>
      </c>
      <c r="T152" s="2">
        <f>SUM(B152:S152)</f>
        <v>12</v>
      </c>
    </row>
    <row r="153" spans="1:20" x14ac:dyDescent="0.2">
      <c r="A153" s="4" t="s">
        <v>148</v>
      </c>
      <c r="C153" s="2">
        <v>1</v>
      </c>
      <c r="D153" s="2">
        <v>3</v>
      </c>
      <c r="E153" s="2">
        <v>4</v>
      </c>
      <c r="G153" s="2">
        <v>7</v>
      </c>
      <c r="H153" s="2">
        <v>5</v>
      </c>
      <c r="K153" s="2">
        <v>1</v>
      </c>
      <c r="M153" s="2">
        <v>1</v>
      </c>
      <c r="O153" s="2">
        <v>4</v>
      </c>
      <c r="P153" s="2">
        <v>4</v>
      </c>
      <c r="T153" s="2">
        <f>SUM(B153:S153)</f>
        <v>30</v>
      </c>
    </row>
    <row r="154" spans="1:20" x14ac:dyDescent="0.2">
      <c r="A154" s="3" t="s">
        <v>149</v>
      </c>
    </row>
    <row r="155" spans="1:20" x14ac:dyDescent="0.2">
      <c r="A155" s="4" t="s">
        <v>150</v>
      </c>
      <c r="E155" s="2">
        <v>2</v>
      </c>
      <c r="G155" s="2">
        <v>1</v>
      </c>
      <c r="H155" s="2">
        <v>1</v>
      </c>
      <c r="T155" s="2">
        <f>SUM(B155:S155)</f>
        <v>4</v>
      </c>
    </row>
    <row r="156" spans="1:20" x14ac:dyDescent="0.2">
      <c r="A156" s="4" t="s">
        <v>151</v>
      </c>
      <c r="D156" s="2">
        <v>6</v>
      </c>
      <c r="E156" s="2">
        <v>1</v>
      </c>
      <c r="H156" s="2">
        <v>2</v>
      </c>
      <c r="O156" s="2">
        <v>7</v>
      </c>
      <c r="P156" s="2">
        <v>15</v>
      </c>
      <c r="R156" s="2">
        <v>7</v>
      </c>
      <c r="T156" s="2">
        <f>SUM(B156:S156)</f>
        <v>38</v>
      </c>
    </row>
    <row r="157" spans="1:20" x14ac:dyDescent="0.2">
      <c r="A157" s="4" t="s">
        <v>152</v>
      </c>
      <c r="T157" s="2">
        <f>SUM(B157:S157)</f>
        <v>0</v>
      </c>
    </row>
    <row r="158" spans="1:20" x14ac:dyDescent="0.2">
      <c r="A158" s="4" t="s">
        <v>153</v>
      </c>
      <c r="E158" s="2">
        <v>2</v>
      </c>
      <c r="F158" s="2">
        <v>2</v>
      </c>
      <c r="G158" s="2">
        <v>5</v>
      </c>
      <c r="M158" s="2">
        <v>4</v>
      </c>
      <c r="Q158" s="2">
        <v>4</v>
      </c>
      <c r="T158" s="2">
        <f>SUM(B158:S158)</f>
        <v>17</v>
      </c>
    </row>
    <row r="159" spans="1:20" x14ac:dyDescent="0.2">
      <c r="A159" s="3" t="s">
        <v>154</v>
      </c>
    </row>
    <row r="160" spans="1:20" x14ac:dyDescent="0.2">
      <c r="A160" s="4" t="s">
        <v>155</v>
      </c>
      <c r="D160" s="2">
        <v>1</v>
      </c>
      <c r="E160" s="2">
        <v>6</v>
      </c>
      <c r="F160" s="2">
        <v>2</v>
      </c>
      <c r="G160" s="2">
        <v>8</v>
      </c>
      <c r="H160" s="2">
        <v>6</v>
      </c>
      <c r="M160" s="2">
        <v>5</v>
      </c>
      <c r="O160" s="2">
        <v>7</v>
      </c>
      <c r="P160" s="2">
        <v>6</v>
      </c>
      <c r="R160" s="2">
        <v>2</v>
      </c>
      <c r="T160" s="2">
        <f>SUM(B160:S160)</f>
        <v>43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E163" s="2">
        <v>3</v>
      </c>
      <c r="F163" s="2">
        <v>2</v>
      </c>
      <c r="H163" s="2">
        <v>3</v>
      </c>
      <c r="M163" s="2">
        <v>3</v>
      </c>
      <c r="O163" s="2">
        <v>1</v>
      </c>
      <c r="P163" s="2">
        <v>10</v>
      </c>
      <c r="T163" s="2">
        <f>SUM(B163:S163)</f>
        <v>22</v>
      </c>
    </row>
    <row r="164" spans="1:20" x14ac:dyDescent="0.2">
      <c r="A164" s="3" t="s">
        <v>159</v>
      </c>
    </row>
    <row r="165" spans="1:20" x14ac:dyDescent="0.2">
      <c r="A165" s="4" t="s">
        <v>160</v>
      </c>
      <c r="E165" s="2">
        <v>1</v>
      </c>
      <c r="Q165" s="2">
        <v>2</v>
      </c>
      <c r="T165" s="2">
        <f>SUM(B165:S165)</f>
        <v>3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D170" s="2">
        <v>1</v>
      </c>
      <c r="E170" s="2">
        <v>1</v>
      </c>
      <c r="F170" s="2">
        <v>1</v>
      </c>
      <c r="G170" s="2">
        <v>2</v>
      </c>
      <c r="H170" s="2">
        <v>2</v>
      </c>
      <c r="M170" s="2">
        <v>5</v>
      </c>
      <c r="P170" s="2">
        <v>1</v>
      </c>
      <c r="R170" s="2">
        <v>5</v>
      </c>
      <c r="T170" s="2">
        <f>SUM(B170:S170)</f>
        <v>18</v>
      </c>
    </row>
    <row r="171" spans="1:20" x14ac:dyDescent="0.2">
      <c r="A171" s="3" t="s">
        <v>166</v>
      </c>
    </row>
    <row r="172" spans="1:20" x14ac:dyDescent="0.2">
      <c r="A172" s="4" t="s">
        <v>167</v>
      </c>
      <c r="C172" s="2">
        <v>4</v>
      </c>
      <c r="D172" s="2">
        <v>2</v>
      </c>
      <c r="E172" s="2">
        <v>22</v>
      </c>
      <c r="G172" s="2">
        <v>9</v>
      </c>
      <c r="H172" s="2">
        <v>22</v>
      </c>
      <c r="K172" s="2">
        <v>3</v>
      </c>
      <c r="M172" s="2">
        <v>6</v>
      </c>
      <c r="P172" s="2">
        <v>20</v>
      </c>
      <c r="R172" s="2">
        <v>6</v>
      </c>
      <c r="T172" s="2">
        <f>SUM(B172:S172)</f>
        <v>94</v>
      </c>
    </row>
    <row r="173" spans="1:20" x14ac:dyDescent="0.2">
      <c r="A173" s="4" t="s">
        <v>168</v>
      </c>
      <c r="C173" s="2">
        <v>2</v>
      </c>
      <c r="E173" s="2">
        <v>4</v>
      </c>
      <c r="G173" s="2">
        <v>2</v>
      </c>
      <c r="H173" s="2">
        <v>6</v>
      </c>
      <c r="K173" s="2">
        <v>2</v>
      </c>
      <c r="O173" s="2">
        <v>1</v>
      </c>
      <c r="T173" s="2">
        <f>SUM(B173:S173)</f>
        <v>17</v>
      </c>
    </row>
    <row r="174" spans="1:20" x14ac:dyDescent="0.2">
      <c r="A174" s="3" t="s">
        <v>169</v>
      </c>
    </row>
    <row r="175" spans="1:20" x14ac:dyDescent="0.2">
      <c r="A175" s="4" t="s">
        <v>170</v>
      </c>
      <c r="C175" s="2">
        <v>1</v>
      </c>
      <c r="D175" s="2">
        <v>1</v>
      </c>
      <c r="O175" s="2">
        <v>4</v>
      </c>
      <c r="T175" s="2">
        <f>SUM(B175:S175)</f>
        <v>6</v>
      </c>
    </row>
    <row r="176" spans="1:20" x14ac:dyDescent="0.2">
      <c r="A176" s="4" t="s">
        <v>171</v>
      </c>
      <c r="C176" s="2">
        <v>2</v>
      </c>
      <c r="D176" s="2">
        <v>5</v>
      </c>
      <c r="E176" s="2">
        <v>10</v>
      </c>
      <c r="F176" s="2">
        <v>1</v>
      </c>
      <c r="G176" s="2">
        <v>7</v>
      </c>
      <c r="H176" s="2">
        <v>7</v>
      </c>
      <c r="M176" s="2">
        <v>5</v>
      </c>
      <c r="O176" s="2">
        <v>3</v>
      </c>
      <c r="P176" s="2">
        <v>15</v>
      </c>
      <c r="Q176" s="2">
        <v>8</v>
      </c>
      <c r="R176" s="2">
        <v>4</v>
      </c>
      <c r="T176" s="2">
        <f>SUM(B176:S176)</f>
        <v>67</v>
      </c>
    </row>
    <row r="177" spans="1:20" x14ac:dyDescent="0.2">
      <c r="A177" s="4" t="s">
        <v>172</v>
      </c>
      <c r="C177" s="2">
        <v>10</v>
      </c>
      <c r="D177" s="2">
        <v>17</v>
      </c>
      <c r="E177" s="2">
        <v>5</v>
      </c>
      <c r="G177" s="2">
        <v>8</v>
      </c>
      <c r="H177" s="2">
        <v>18</v>
      </c>
      <c r="K177" s="2">
        <v>6</v>
      </c>
      <c r="M177" s="2">
        <v>2</v>
      </c>
      <c r="O177" s="2">
        <v>1</v>
      </c>
      <c r="P177" s="2">
        <v>1</v>
      </c>
      <c r="R177" s="2">
        <v>12</v>
      </c>
      <c r="T177" s="2">
        <f>SUM(B177:S177)</f>
        <v>80</v>
      </c>
    </row>
    <row r="178" spans="1:20" x14ac:dyDescent="0.2">
      <c r="A178" s="4" t="s">
        <v>173</v>
      </c>
      <c r="C178" s="2">
        <v>4</v>
      </c>
      <c r="D178" s="2">
        <v>10</v>
      </c>
      <c r="E178" s="2">
        <v>25</v>
      </c>
      <c r="F178" s="2">
        <v>3</v>
      </c>
      <c r="G178" s="2">
        <v>12</v>
      </c>
      <c r="H178" s="2">
        <v>4</v>
      </c>
      <c r="K178" s="2">
        <v>1</v>
      </c>
      <c r="M178" s="2">
        <v>16</v>
      </c>
      <c r="O178" s="2">
        <v>8</v>
      </c>
      <c r="P178" s="2">
        <v>12</v>
      </c>
      <c r="Q178" s="2">
        <v>23</v>
      </c>
      <c r="R178" s="2">
        <v>1</v>
      </c>
      <c r="T178" s="2">
        <f>SUM(B178:S178)</f>
        <v>119</v>
      </c>
    </row>
    <row r="179" spans="1:20" x14ac:dyDescent="0.2">
      <c r="A179" s="4" t="s">
        <v>174</v>
      </c>
      <c r="C179" s="2">
        <v>3</v>
      </c>
      <c r="D179" s="2">
        <v>2</v>
      </c>
      <c r="E179" s="2">
        <v>4</v>
      </c>
      <c r="F179" s="2">
        <v>1</v>
      </c>
      <c r="G179" s="2">
        <v>6</v>
      </c>
      <c r="H179" s="2">
        <v>11</v>
      </c>
      <c r="M179" s="2">
        <v>3</v>
      </c>
      <c r="P179" s="2">
        <v>3</v>
      </c>
      <c r="Q179" s="2">
        <v>6</v>
      </c>
      <c r="R179" s="2">
        <v>5</v>
      </c>
      <c r="T179" s="2">
        <f>SUM(B179:S179)</f>
        <v>44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C182" s="2">
        <v>2</v>
      </c>
      <c r="T182" s="2">
        <f>SUM(B182:S182)</f>
        <v>2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7</v>
      </c>
      <c r="G187" s="2">
        <v>3</v>
      </c>
      <c r="P187" s="2">
        <v>5</v>
      </c>
      <c r="T187" s="2">
        <f>SUM(B187:S187)</f>
        <v>15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187</v>
      </c>
      <c r="T192" s="2">
        <f>SUM(B192:S192)</f>
        <v>0</v>
      </c>
    </row>
    <row r="193" spans="1:20" x14ac:dyDescent="0.2">
      <c r="A193" s="4" t="s">
        <v>269</v>
      </c>
      <c r="E193" s="2">
        <v>1</v>
      </c>
      <c r="H193" s="2">
        <v>1</v>
      </c>
      <c r="T193" s="2">
        <f>SUM(B193:S193)</f>
        <v>2</v>
      </c>
    </row>
    <row r="194" spans="1:20" x14ac:dyDescent="0.2">
      <c r="A194" s="4" t="s">
        <v>188</v>
      </c>
      <c r="E194" s="2">
        <v>7</v>
      </c>
      <c r="G194" s="2">
        <v>3</v>
      </c>
      <c r="H194" s="2">
        <v>1</v>
      </c>
      <c r="K194" s="2">
        <v>4</v>
      </c>
      <c r="M194" s="2">
        <v>9</v>
      </c>
      <c r="O194" s="2">
        <v>2</v>
      </c>
      <c r="P194" s="2">
        <v>8</v>
      </c>
      <c r="Q194" s="2">
        <v>8</v>
      </c>
      <c r="R194" s="2">
        <v>1</v>
      </c>
      <c r="T194" s="2">
        <f>SUM(B194:S194)</f>
        <v>43</v>
      </c>
    </row>
    <row r="195" spans="1:20" x14ac:dyDescent="0.2">
      <c r="A195" s="4" t="s">
        <v>189</v>
      </c>
      <c r="O195" s="2">
        <v>2</v>
      </c>
      <c r="T195" s="2">
        <f>SUM(B195:S195)</f>
        <v>2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1</v>
      </c>
      <c r="O198" s="2">
        <v>7</v>
      </c>
      <c r="T198" s="2">
        <f t="shared" ref="T198:T210" si="9">SUM(B198:S198)</f>
        <v>8</v>
      </c>
    </row>
    <row r="199" spans="1:20" x14ac:dyDescent="0.2">
      <c r="A199" s="4" t="s">
        <v>193</v>
      </c>
      <c r="T199" s="2">
        <f t="shared" si="9"/>
        <v>0</v>
      </c>
    </row>
    <row r="200" spans="1:20" x14ac:dyDescent="0.2">
      <c r="A200" s="4" t="s">
        <v>194</v>
      </c>
      <c r="E200" s="2">
        <v>15</v>
      </c>
      <c r="F200" s="2">
        <v>2</v>
      </c>
      <c r="G200" s="2">
        <v>12</v>
      </c>
      <c r="M200" s="2">
        <v>10</v>
      </c>
      <c r="P200" s="2">
        <v>2</v>
      </c>
      <c r="Q200" s="2">
        <v>6</v>
      </c>
      <c r="T200" s="2">
        <f t="shared" si="9"/>
        <v>47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C202" s="2">
        <v>3</v>
      </c>
      <c r="D202" s="2">
        <v>8</v>
      </c>
      <c r="E202" s="2">
        <v>12</v>
      </c>
      <c r="G202" s="2">
        <v>6</v>
      </c>
      <c r="H202" s="2">
        <v>14</v>
      </c>
      <c r="K202" s="2">
        <v>4</v>
      </c>
      <c r="M202" s="2">
        <v>16</v>
      </c>
      <c r="O202" s="2">
        <v>3</v>
      </c>
      <c r="P202" s="2">
        <v>20</v>
      </c>
      <c r="Q202" s="2">
        <v>3</v>
      </c>
      <c r="R202" s="2">
        <v>2</v>
      </c>
      <c r="T202" s="2">
        <f t="shared" si="9"/>
        <v>91</v>
      </c>
    </row>
    <row r="203" spans="1:20" x14ac:dyDescent="0.2">
      <c r="A203" s="4" t="s">
        <v>197</v>
      </c>
      <c r="T203" s="2">
        <f t="shared" si="9"/>
        <v>0</v>
      </c>
    </row>
    <row r="204" spans="1:20" x14ac:dyDescent="0.2">
      <c r="A204" s="4" t="s">
        <v>198</v>
      </c>
      <c r="C204" s="2">
        <v>6</v>
      </c>
      <c r="D204" s="2">
        <v>12</v>
      </c>
      <c r="E204" s="2">
        <v>6</v>
      </c>
      <c r="G204" s="2">
        <v>17</v>
      </c>
      <c r="H204" s="2">
        <v>11</v>
      </c>
      <c r="K204" s="2">
        <v>3</v>
      </c>
      <c r="M204" s="2">
        <v>19</v>
      </c>
      <c r="O204" s="2">
        <v>6</v>
      </c>
      <c r="P204" s="2">
        <v>30</v>
      </c>
      <c r="Q204" s="2">
        <v>6</v>
      </c>
      <c r="R204" s="2">
        <v>11</v>
      </c>
      <c r="T204" s="2">
        <f t="shared" si="9"/>
        <v>127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E206" s="2">
        <v>1</v>
      </c>
      <c r="T206" s="2">
        <f t="shared" si="9"/>
        <v>1</v>
      </c>
    </row>
    <row r="207" spans="1:20" x14ac:dyDescent="0.2">
      <c r="A207" s="4" t="s">
        <v>201</v>
      </c>
      <c r="D207" s="2">
        <v>1</v>
      </c>
      <c r="E207" s="2">
        <v>9</v>
      </c>
      <c r="G207" s="2">
        <v>3</v>
      </c>
      <c r="H207" s="2">
        <v>2</v>
      </c>
      <c r="K207" s="2">
        <v>1</v>
      </c>
      <c r="M207" s="2">
        <v>3</v>
      </c>
      <c r="P207" s="2">
        <v>1</v>
      </c>
      <c r="T207" s="2">
        <f t="shared" si="9"/>
        <v>20</v>
      </c>
    </row>
    <row r="208" spans="1:20" x14ac:dyDescent="0.2">
      <c r="A208" s="4" t="s">
        <v>202</v>
      </c>
      <c r="E208" s="2">
        <v>5</v>
      </c>
      <c r="F208" s="2">
        <v>1</v>
      </c>
      <c r="T208" s="2">
        <f t="shared" si="9"/>
        <v>6</v>
      </c>
    </row>
    <row r="209" spans="1:20" x14ac:dyDescent="0.2">
      <c r="A209" s="4" t="s">
        <v>203</v>
      </c>
      <c r="C209" s="2">
        <v>4</v>
      </c>
      <c r="E209" s="2">
        <v>4</v>
      </c>
      <c r="G209" s="2">
        <v>7</v>
      </c>
      <c r="H209" s="2">
        <v>3</v>
      </c>
      <c r="M209" s="2">
        <v>7</v>
      </c>
      <c r="P209" s="2">
        <v>1</v>
      </c>
      <c r="Q209" s="2">
        <v>5</v>
      </c>
      <c r="T209" s="2">
        <f t="shared" si="9"/>
        <v>31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E212" s="2">
        <v>4</v>
      </c>
      <c r="Q212" s="2">
        <v>1</v>
      </c>
      <c r="T212" s="2">
        <f>SUM(B212:S212)</f>
        <v>5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G214" s="2">
        <v>4</v>
      </c>
      <c r="P214" s="2">
        <v>1</v>
      </c>
      <c r="T214" s="2">
        <f>SUM(B214:S214)</f>
        <v>5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E216" s="2">
        <v>3</v>
      </c>
      <c r="G216" s="2">
        <v>6</v>
      </c>
      <c r="O216" s="2">
        <v>1</v>
      </c>
      <c r="P216" s="2">
        <v>2</v>
      </c>
      <c r="T216" s="2">
        <f>SUM(B216:S216)</f>
        <v>12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272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D222" s="2">
        <v>1</v>
      </c>
      <c r="E222" s="2">
        <v>2</v>
      </c>
      <c r="H222" s="2">
        <v>5</v>
      </c>
      <c r="M222" s="2">
        <v>1</v>
      </c>
      <c r="O222" s="2">
        <v>6</v>
      </c>
      <c r="Q222" s="2">
        <v>1</v>
      </c>
      <c r="T222" s="2">
        <f>SUM(B222:S222)</f>
        <v>16</v>
      </c>
    </row>
    <row r="223" spans="1:20" x14ac:dyDescent="0.2">
      <c r="A223" s="3" t="s">
        <v>217</v>
      </c>
    </row>
    <row r="224" spans="1:20" x14ac:dyDescent="0.2">
      <c r="A224" s="4" t="s">
        <v>218</v>
      </c>
      <c r="O224" s="2">
        <v>1</v>
      </c>
      <c r="Q224" s="2">
        <v>1</v>
      </c>
      <c r="T224" s="2">
        <f t="shared" ref="T224:T235" si="10">SUM(B224:S224)</f>
        <v>2</v>
      </c>
    </row>
    <row r="225" spans="1:20" x14ac:dyDescent="0.2">
      <c r="A225" s="4" t="s">
        <v>219</v>
      </c>
      <c r="E225" s="2">
        <v>4</v>
      </c>
      <c r="T225" s="2">
        <f t="shared" si="10"/>
        <v>4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G227" s="2">
        <v>1</v>
      </c>
      <c r="H227" s="2">
        <v>1</v>
      </c>
      <c r="P227" s="2">
        <v>1</v>
      </c>
      <c r="T227" s="2">
        <f t="shared" si="10"/>
        <v>3</v>
      </c>
    </row>
    <row r="228" spans="1:20" x14ac:dyDescent="0.2">
      <c r="A228" s="4" t="s">
        <v>222</v>
      </c>
      <c r="D228" s="2">
        <v>3</v>
      </c>
      <c r="T228" s="2">
        <f t="shared" si="10"/>
        <v>3</v>
      </c>
    </row>
    <row r="229" spans="1:20" x14ac:dyDescent="0.2">
      <c r="A229" s="4" t="s">
        <v>223</v>
      </c>
      <c r="E229" s="2">
        <v>2</v>
      </c>
      <c r="T229" s="2">
        <f t="shared" si="10"/>
        <v>2</v>
      </c>
    </row>
    <row r="230" spans="1:20" x14ac:dyDescent="0.2">
      <c r="A230" s="4" t="s">
        <v>224</v>
      </c>
      <c r="D230" s="2">
        <v>1</v>
      </c>
      <c r="H230" s="2">
        <v>6</v>
      </c>
      <c r="K230" s="2">
        <v>2</v>
      </c>
      <c r="P230" s="2">
        <v>1</v>
      </c>
      <c r="T230" s="2">
        <f t="shared" si="10"/>
        <v>10</v>
      </c>
    </row>
    <row r="231" spans="1:20" x14ac:dyDescent="0.2">
      <c r="A231" s="4" t="s">
        <v>225</v>
      </c>
      <c r="D231" s="2">
        <v>2</v>
      </c>
      <c r="T231" s="2">
        <f t="shared" si="10"/>
        <v>2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D233" s="2">
        <v>4</v>
      </c>
      <c r="E233" s="2">
        <v>4</v>
      </c>
      <c r="G233" s="2">
        <v>2</v>
      </c>
      <c r="H233" s="2">
        <v>14</v>
      </c>
      <c r="K233" s="2">
        <v>2</v>
      </c>
      <c r="P233" s="2">
        <v>2</v>
      </c>
      <c r="Q233" s="2">
        <v>2</v>
      </c>
      <c r="R233" s="2">
        <v>4</v>
      </c>
      <c r="T233" s="2">
        <f t="shared" si="10"/>
        <v>34</v>
      </c>
    </row>
    <row r="234" spans="1:20" x14ac:dyDescent="0.2">
      <c r="A234" s="4" t="s">
        <v>228</v>
      </c>
      <c r="G234" s="2">
        <v>3</v>
      </c>
      <c r="T234" s="2">
        <f t="shared" si="10"/>
        <v>3</v>
      </c>
    </row>
    <row r="235" spans="1:20" x14ac:dyDescent="0.2">
      <c r="A235" s="4" t="s">
        <v>229</v>
      </c>
      <c r="E235" s="2">
        <v>3</v>
      </c>
      <c r="G235" s="2">
        <v>2</v>
      </c>
      <c r="H235" s="2">
        <v>4</v>
      </c>
      <c r="P235" s="2">
        <v>2</v>
      </c>
      <c r="T235" s="2">
        <f t="shared" si="10"/>
        <v>11</v>
      </c>
    </row>
    <row r="236" spans="1:20" x14ac:dyDescent="0.2">
      <c r="A236" s="3" t="s">
        <v>230</v>
      </c>
    </row>
    <row r="237" spans="1:20" x14ac:dyDescent="0.2">
      <c r="A237" s="4" t="s">
        <v>273</v>
      </c>
      <c r="T237" s="2">
        <f t="shared" ref="T237:T248" si="11">SUM(B237:S237)</f>
        <v>0</v>
      </c>
    </row>
    <row r="238" spans="1:20" x14ac:dyDescent="0.2">
      <c r="A238" s="4" t="s">
        <v>231</v>
      </c>
      <c r="D238" s="2">
        <v>7</v>
      </c>
      <c r="E238" s="2">
        <v>10</v>
      </c>
      <c r="H238" s="2">
        <v>9</v>
      </c>
      <c r="K238" s="2">
        <v>2</v>
      </c>
      <c r="P238" s="2">
        <v>10</v>
      </c>
      <c r="T238" s="2">
        <f t="shared" si="11"/>
        <v>38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T240" s="2">
        <f t="shared" si="11"/>
        <v>0</v>
      </c>
    </row>
    <row r="241" spans="1:20" x14ac:dyDescent="0.2">
      <c r="A241" s="4" t="s">
        <v>234</v>
      </c>
      <c r="C241" s="2">
        <v>6</v>
      </c>
      <c r="T241" s="2">
        <f t="shared" si="11"/>
        <v>6</v>
      </c>
    </row>
    <row r="242" spans="1:20" x14ac:dyDescent="0.2">
      <c r="A242" s="4" t="s">
        <v>235</v>
      </c>
      <c r="E242" s="2">
        <v>8</v>
      </c>
      <c r="F242" s="2">
        <v>3</v>
      </c>
      <c r="G242" s="2">
        <v>6</v>
      </c>
      <c r="H242" s="2">
        <v>1</v>
      </c>
      <c r="M242" s="2">
        <v>11</v>
      </c>
      <c r="P242" s="2">
        <v>4</v>
      </c>
      <c r="Q242" s="2">
        <v>4</v>
      </c>
      <c r="T242" s="2">
        <f t="shared" si="11"/>
        <v>37</v>
      </c>
    </row>
    <row r="243" spans="1:20" x14ac:dyDescent="0.2">
      <c r="A243" s="4" t="s">
        <v>236</v>
      </c>
      <c r="T243" s="2">
        <f t="shared" si="11"/>
        <v>0</v>
      </c>
    </row>
    <row r="244" spans="1:20" x14ac:dyDescent="0.2">
      <c r="A244" s="4" t="s">
        <v>237</v>
      </c>
      <c r="R244" s="2">
        <v>1</v>
      </c>
      <c r="T244" s="2">
        <f t="shared" si="11"/>
        <v>1</v>
      </c>
    </row>
    <row r="245" spans="1:20" x14ac:dyDescent="0.2">
      <c r="A245" s="4" t="s">
        <v>238</v>
      </c>
      <c r="C245" s="2">
        <v>1</v>
      </c>
      <c r="D245" s="2">
        <v>1</v>
      </c>
      <c r="E245" s="2">
        <v>1</v>
      </c>
      <c r="T245" s="2">
        <f t="shared" si="11"/>
        <v>3</v>
      </c>
    </row>
    <row r="246" spans="1:20" x14ac:dyDescent="0.2">
      <c r="A246" s="4" t="s">
        <v>239</v>
      </c>
      <c r="C246" s="2">
        <v>14</v>
      </c>
      <c r="D246" s="2">
        <v>12</v>
      </c>
      <c r="E246" s="2">
        <v>12</v>
      </c>
      <c r="F246" s="2">
        <v>2</v>
      </c>
      <c r="G246" s="2">
        <v>10</v>
      </c>
      <c r="H246" s="2">
        <v>5</v>
      </c>
      <c r="K246" s="2">
        <v>3</v>
      </c>
      <c r="M246" s="2">
        <v>13</v>
      </c>
      <c r="O246" s="2">
        <v>10</v>
      </c>
      <c r="P246" s="2">
        <v>40</v>
      </c>
      <c r="R246" s="2">
        <v>5</v>
      </c>
      <c r="T246" s="2">
        <f t="shared" si="11"/>
        <v>126</v>
      </c>
    </row>
    <row r="247" spans="1:20" x14ac:dyDescent="0.2">
      <c r="A247" s="4" t="s">
        <v>240</v>
      </c>
      <c r="T247" s="2">
        <f>SUM(B247:S247)</f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1" spans="1:20" x14ac:dyDescent="0.2">
      <c r="A251" s="3" t="s">
        <v>360</v>
      </c>
    </row>
    <row r="252" spans="1:20" x14ac:dyDescent="0.2">
      <c r="A252" t="s">
        <v>244</v>
      </c>
      <c r="T252" s="2">
        <f t="shared" ref="T252:T257" si="12">SUM(B252:S252)</f>
        <v>0</v>
      </c>
    </row>
    <row r="253" spans="1:20" x14ac:dyDescent="0.2">
      <c r="A253" t="s">
        <v>245</v>
      </c>
      <c r="T253" s="2">
        <f t="shared" si="12"/>
        <v>0</v>
      </c>
    </row>
    <row r="254" spans="1:20" x14ac:dyDescent="0.2">
      <c r="A254" t="s">
        <v>283</v>
      </c>
      <c r="T254" s="2">
        <f t="shared" si="12"/>
        <v>0</v>
      </c>
    </row>
    <row r="255" spans="1:20" x14ac:dyDescent="0.2">
      <c r="A255" t="s">
        <v>246</v>
      </c>
      <c r="T255" s="2">
        <f t="shared" si="12"/>
        <v>0</v>
      </c>
    </row>
    <row r="256" spans="1:20" x14ac:dyDescent="0.2">
      <c r="A256" t="s">
        <v>279</v>
      </c>
      <c r="O256" s="2">
        <v>1</v>
      </c>
      <c r="T256" s="2">
        <f t="shared" si="12"/>
        <v>1</v>
      </c>
    </row>
    <row r="257" spans="1:20" x14ac:dyDescent="0.2">
      <c r="A257" t="s">
        <v>280</v>
      </c>
      <c r="G257" s="2">
        <v>2</v>
      </c>
      <c r="T257" s="2">
        <f t="shared" si="12"/>
        <v>2</v>
      </c>
    </row>
    <row r="259" spans="1:20" x14ac:dyDescent="0.2">
      <c r="A259" t="s">
        <v>247</v>
      </c>
      <c r="B259" s="2">
        <f t="shared" ref="B259:T259" si="13">SUM(B4:B255)</f>
        <v>0</v>
      </c>
      <c r="C259" s="2">
        <f t="shared" si="13"/>
        <v>80</v>
      </c>
      <c r="D259" s="2">
        <f t="shared" si="13"/>
        <v>132</v>
      </c>
      <c r="E259" s="2">
        <f>SUM(E4:E255)</f>
        <v>276</v>
      </c>
      <c r="F259" s="2">
        <f t="shared" si="13"/>
        <v>21</v>
      </c>
      <c r="G259" s="2">
        <f t="shared" si="13"/>
        <v>231</v>
      </c>
      <c r="H259" s="2">
        <f t="shared" si="13"/>
        <v>185</v>
      </c>
      <c r="I259" s="2">
        <f t="shared" si="13"/>
        <v>0</v>
      </c>
      <c r="J259" s="2">
        <f t="shared" si="13"/>
        <v>0</v>
      </c>
      <c r="K259" s="2">
        <f t="shared" si="13"/>
        <v>40</v>
      </c>
      <c r="L259" s="2">
        <f t="shared" si="13"/>
        <v>0</v>
      </c>
      <c r="M259" s="2">
        <f t="shared" si="13"/>
        <v>172</v>
      </c>
      <c r="N259" s="2">
        <f t="shared" si="13"/>
        <v>0</v>
      </c>
      <c r="O259" s="2">
        <f t="shared" si="13"/>
        <v>99</v>
      </c>
      <c r="P259" s="2">
        <f t="shared" si="13"/>
        <v>242</v>
      </c>
      <c r="Q259" s="2">
        <f t="shared" si="13"/>
        <v>95</v>
      </c>
      <c r="R259" s="2">
        <f t="shared" si="13"/>
        <v>78</v>
      </c>
      <c r="S259" s="2">
        <f t="shared" si="13"/>
        <v>0</v>
      </c>
      <c r="T259" s="2">
        <f t="shared" si="13"/>
        <v>1651</v>
      </c>
    </row>
    <row r="260" spans="1:20" x14ac:dyDescent="0.2">
      <c r="A260" t="s">
        <v>248</v>
      </c>
      <c r="B260" s="2">
        <f t="shared" ref="B260:S260" si="14">COUNT(B3:B255)</f>
        <v>0</v>
      </c>
      <c r="C260" s="2">
        <f t="shared" si="14"/>
        <v>21</v>
      </c>
      <c r="D260" s="2">
        <f t="shared" si="14"/>
        <v>30</v>
      </c>
      <c r="E260" s="2">
        <f t="shared" si="14"/>
        <v>62</v>
      </c>
      <c r="F260" s="2">
        <f t="shared" si="14"/>
        <v>12</v>
      </c>
      <c r="G260" s="2">
        <f t="shared" si="14"/>
        <v>45</v>
      </c>
      <c r="H260" s="2">
        <f t="shared" si="14"/>
        <v>35</v>
      </c>
      <c r="I260" s="2">
        <f t="shared" si="14"/>
        <v>0</v>
      </c>
      <c r="J260" s="2">
        <f t="shared" si="14"/>
        <v>0</v>
      </c>
      <c r="K260" s="2">
        <f t="shared" si="14"/>
        <v>18</v>
      </c>
      <c r="L260" s="2">
        <f t="shared" si="14"/>
        <v>0</v>
      </c>
      <c r="M260" s="2">
        <f t="shared" si="14"/>
        <v>32</v>
      </c>
      <c r="N260" s="2">
        <f t="shared" si="14"/>
        <v>0</v>
      </c>
      <c r="O260" s="2">
        <f t="shared" si="14"/>
        <v>30</v>
      </c>
      <c r="P260" s="2">
        <f t="shared" si="14"/>
        <v>42</v>
      </c>
      <c r="Q260" s="2">
        <f t="shared" si="14"/>
        <v>21</v>
      </c>
      <c r="R260" s="2">
        <f t="shared" si="14"/>
        <v>21</v>
      </c>
      <c r="S260" s="2">
        <f t="shared" si="14"/>
        <v>0</v>
      </c>
      <c r="T260" s="48">
        <f>COUNTIF(T4:T255,"&gt;0")</f>
        <v>95</v>
      </c>
    </row>
    <row r="264" spans="1:20" x14ac:dyDescent="0.2">
      <c r="A264" s="4" t="s">
        <v>383</v>
      </c>
      <c r="E264" s="44" t="s">
        <v>402</v>
      </c>
    </row>
    <row r="265" spans="1:20" x14ac:dyDescent="0.2">
      <c r="A265" s="4" t="s">
        <v>381</v>
      </c>
      <c r="E265" s="46" t="s">
        <v>380</v>
      </c>
    </row>
    <row r="266" spans="1:20" x14ac:dyDescent="0.2">
      <c r="A266" s="4" t="s">
        <v>342</v>
      </c>
      <c r="E266" s="46" t="s">
        <v>378</v>
      </c>
    </row>
    <row r="267" spans="1:20" x14ac:dyDescent="0.2">
      <c r="A267" s="23" t="s">
        <v>332</v>
      </c>
      <c r="E267" s="46" t="s">
        <v>345</v>
      </c>
    </row>
  </sheetData>
  <mergeCells count="1">
    <mergeCell ref="B1:S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7"/>
  <sheetViews>
    <sheetView zoomScaleNormal="100" workbookViewId="0">
      <pane xSplit="1" ySplit="2" topLeftCell="B107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359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9">
        <f>SUM(B4:S4)</f>
        <v>0</v>
      </c>
    </row>
    <row r="5" spans="1:20" x14ac:dyDescent="0.2">
      <c r="A5" t="s">
        <v>2</v>
      </c>
      <c r="C5" s="2">
        <v>1</v>
      </c>
      <c r="G5" s="2">
        <v>5</v>
      </c>
      <c r="P5" s="2">
        <v>2</v>
      </c>
      <c r="T5" s="9">
        <f>SUM(B5:S5)</f>
        <v>8</v>
      </c>
    </row>
    <row r="6" spans="1:20" x14ac:dyDescent="0.2">
      <c r="A6" t="s">
        <v>3</v>
      </c>
      <c r="T6" s="9">
        <f>SUM(B6:S6)</f>
        <v>0</v>
      </c>
    </row>
    <row r="7" spans="1:20" x14ac:dyDescent="0.2">
      <c r="A7" s="3" t="s">
        <v>4</v>
      </c>
      <c r="T7" s="9"/>
    </row>
    <row r="8" spans="1:20" x14ac:dyDescent="0.2">
      <c r="A8" t="s">
        <v>5</v>
      </c>
      <c r="T8" s="9">
        <f>SUM(B8:S8)</f>
        <v>0</v>
      </c>
    </row>
    <row r="9" spans="1:20" x14ac:dyDescent="0.2">
      <c r="A9" t="s">
        <v>6</v>
      </c>
      <c r="T9" s="9">
        <f>SUM(B9:S9)</f>
        <v>0</v>
      </c>
    </row>
    <row r="10" spans="1:20" x14ac:dyDescent="0.2">
      <c r="A10" t="s">
        <v>7</v>
      </c>
      <c r="T10" s="9">
        <f>SUM(B10:S10)</f>
        <v>0</v>
      </c>
    </row>
    <row r="11" spans="1:20" x14ac:dyDescent="0.2">
      <c r="A11" t="s">
        <v>8</v>
      </c>
      <c r="T11" s="9">
        <f>SUM(B11:S11)</f>
        <v>0</v>
      </c>
    </row>
    <row r="12" spans="1:20" x14ac:dyDescent="0.2">
      <c r="A12" t="s">
        <v>9</v>
      </c>
      <c r="T12" s="9">
        <f>SUM(B12:S12)</f>
        <v>0</v>
      </c>
    </row>
    <row r="13" spans="1:20" x14ac:dyDescent="0.2">
      <c r="A13" s="3" t="s">
        <v>10</v>
      </c>
      <c r="T13" s="9"/>
    </row>
    <row r="14" spans="1:20" x14ac:dyDescent="0.2">
      <c r="A14" t="s">
        <v>11</v>
      </c>
      <c r="T14" s="9">
        <f>SUM(B14:S14)</f>
        <v>0</v>
      </c>
    </row>
    <row r="15" spans="1:20" x14ac:dyDescent="0.2">
      <c r="A15" t="s">
        <v>12</v>
      </c>
      <c r="T15" s="9">
        <f>SUM(B15:S15)</f>
        <v>0</v>
      </c>
    </row>
    <row r="16" spans="1:20" x14ac:dyDescent="0.2">
      <c r="A16" s="3" t="s">
        <v>13</v>
      </c>
      <c r="T16" s="9"/>
    </row>
    <row r="17" spans="1:20" x14ac:dyDescent="0.2">
      <c r="A17" t="s">
        <v>14</v>
      </c>
      <c r="I17" s="2">
        <v>5</v>
      </c>
      <c r="T17" s="9">
        <f t="shared" ref="T17:T38" si="0">SUM(B17:S17)</f>
        <v>5</v>
      </c>
    </row>
    <row r="18" spans="1:20" x14ac:dyDescent="0.2">
      <c r="A18" t="s">
        <v>15</v>
      </c>
      <c r="G18" s="2">
        <v>6</v>
      </c>
      <c r="T18" s="9">
        <f t="shared" si="0"/>
        <v>6</v>
      </c>
    </row>
    <row r="19" spans="1:20" x14ac:dyDescent="0.2">
      <c r="A19" t="s">
        <v>16</v>
      </c>
      <c r="T19" s="9">
        <f t="shared" si="0"/>
        <v>0</v>
      </c>
    </row>
    <row r="20" spans="1:20" x14ac:dyDescent="0.2">
      <c r="A20" t="s">
        <v>17</v>
      </c>
      <c r="C20" s="2">
        <v>1</v>
      </c>
      <c r="E20" s="2">
        <v>7</v>
      </c>
      <c r="G20" s="2">
        <v>2</v>
      </c>
      <c r="I20" s="2">
        <v>2</v>
      </c>
      <c r="T20" s="9">
        <f t="shared" si="0"/>
        <v>12</v>
      </c>
    </row>
    <row r="21" spans="1:20" x14ac:dyDescent="0.2">
      <c r="A21" t="s">
        <v>18</v>
      </c>
      <c r="T21" s="9">
        <f t="shared" si="0"/>
        <v>0</v>
      </c>
    </row>
    <row r="22" spans="1:20" x14ac:dyDescent="0.2">
      <c r="A22" t="s">
        <v>19</v>
      </c>
      <c r="T22" s="9">
        <f t="shared" si="0"/>
        <v>0</v>
      </c>
    </row>
    <row r="23" spans="1:20" x14ac:dyDescent="0.2">
      <c r="A23" t="s">
        <v>20</v>
      </c>
      <c r="T23" s="9">
        <f t="shared" si="0"/>
        <v>0</v>
      </c>
    </row>
    <row r="24" spans="1:20" x14ac:dyDescent="0.2">
      <c r="A24" t="s">
        <v>21</v>
      </c>
      <c r="T24" s="9">
        <f t="shared" si="0"/>
        <v>0</v>
      </c>
    </row>
    <row r="25" spans="1:20" x14ac:dyDescent="0.2">
      <c r="A25" t="s">
        <v>22</v>
      </c>
      <c r="T25" s="9">
        <f t="shared" si="0"/>
        <v>0</v>
      </c>
    </row>
    <row r="26" spans="1:20" x14ac:dyDescent="0.2">
      <c r="A26" t="s">
        <v>23</v>
      </c>
      <c r="T26" s="9">
        <f t="shared" si="0"/>
        <v>0</v>
      </c>
    </row>
    <row r="27" spans="1:20" x14ac:dyDescent="0.2">
      <c r="A27" t="s">
        <v>24</v>
      </c>
      <c r="T27" s="9">
        <f t="shared" si="0"/>
        <v>0</v>
      </c>
    </row>
    <row r="28" spans="1:20" x14ac:dyDescent="0.2">
      <c r="A28" t="s">
        <v>25</v>
      </c>
      <c r="T28" s="9">
        <f t="shared" si="0"/>
        <v>0</v>
      </c>
    </row>
    <row r="29" spans="1:20" x14ac:dyDescent="0.2">
      <c r="A29" t="s">
        <v>26</v>
      </c>
      <c r="I29" s="2">
        <v>1</v>
      </c>
      <c r="T29" s="9">
        <f t="shared" si="0"/>
        <v>1</v>
      </c>
    </row>
    <row r="30" spans="1:20" x14ac:dyDescent="0.2">
      <c r="A30" t="s">
        <v>27</v>
      </c>
      <c r="T30" s="9">
        <f t="shared" si="0"/>
        <v>0</v>
      </c>
    </row>
    <row r="31" spans="1:20" x14ac:dyDescent="0.2">
      <c r="A31" t="s">
        <v>28</v>
      </c>
      <c r="T31" s="9">
        <f t="shared" si="0"/>
        <v>0</v>
      </c>
    </row>
    <row r="32" spans="1:20" x14ac:dyDescent="0.2">
      <c r="A32" t="s">
        <v>29</v>
      </c>
      <c r="T32" s="9">
        <f t="shared" si="0"/>
        <v>0</v>
      </c>
    </row>
    <row r="33" spans="1:20" x14ac:dyDescent="0.2">
      <c r="A33" t="s">
        <v>30</v>
      </c>
      <c r="T33" s="9">
        <f t="shared" si="0"/>
        <v>0</v>
      </c>
    </row>
    <row r="34" spans="1:20" x14ac:dyDescent="0.2">
      <c r="A34" t="s">
        <v>31</v>
      </c>
      <c r="C34" s="2">
        <v>2</v>
      </c>
      <c r="E34" s="2">
        <v>24</v>
      </c>
      <c r="G34" s="2">
        <v>19</v>
      </c>
      <c r="T34" s="9">
        <f t="shared" si="0"/>
        <v>45</v>
      </c>
    </row>
    <row r="35" spans="1:20" x14ac:dyDescent="0.2">
      <c r="A35" t="s">
        <v>32</v>
      </c>
      <c r="T35" s="9">
        <f t="shared" si="0"/>
        <v>0</v>
      </c>
    </row>
    <row r="36" spans="1:20" x14ac:dyDescent="0.2">
      <c r="A36" t="s">
        <v>33</v>
      </c>
      <c r="T36" s="9">
        <f t="shared" si="0"/>
        <v>0</v>
      </c>
    </row>
    <row r="37" spans="1:20" x14ac:dyDescent="0.2">
      <c r="A37" t="s">
        <v>34</v>
      </c>
      <c r="E37" s="2">
        <v>3</v>
      </c>
      <c r="F37" s="2">
        <v>1</v>
      </c>
      <c r="M37" s="2">
        <v>3</v>
      </c>
      <c r="T37" s="9">
        <f t="shared" si="0"/>
        <v>7</v>
      </c>
    </row>
    <row r="38" spans="1:20" x14ac:dyDescent="0.2">
      <c r="A38" t="s">
        <v>35</v>
      </c>
      <c r="T38" s="9">
        <f t="shared" si="0"/>
        <v>0</v>
      </c>
    </row>
    <row r="39" spans="1:20" x14ac:dyDescent="0.2">
      <c r="A39" s="3" t="s">
        <v>36</v>
      </c>
      <c r="T39" s="9"/>
    </row>
    <row r="40" spans="1:20" x14ac:dyDescent="0.2">
      <c r="A40" t="s">
        <v>37</v>
      </c>
      <c r="F40" s="2">
        <v>1</v>
      </c>
      <c r="T40" s="9">
        <f t="shared" ref="T40:T55" si="1">SUM(B40:S40)</f>
        <v>1</v>
      </c>
    </row>
    <row r="41" spans="1:20" x14ac:dyDescent="0.2">
      <c r="A41" t="s">
        <v>38</v>
      </c>
      <c r="T41" s="9">
        <f t="shared" si="1"/>
        <v>0</v>
      </c>
    </row>
    <row r="42" spans="1:20" x14ac:dyDescent="0.2">
      <c r="A42" t="s">
        <v>39</v>
      </c>
      <c r="T42" s="9">
        <f t="shared" si="1"/>
        <v>0</v>
      </c>
    </row>
    <row r="43" spans="1:20" x14ac:dyDescent="0.2">
      <c r="A43" t="s">
        <v>40</v>
      </c>
      <c r="T43" s="9">
        <f t="shared" si="1"/>
        <v>0</v>
      </c>
    </row>
    <row r="44" spans="1:20" x14ac:dyDescent="0.2">
      <c r="A44" t="s">
        <v>41</v>
      </c>
      <c r="T44" s="9">
        <f t="shared" si="1"/>
        <v>0</v>
      </c>
    </row>
    <row r="45" spans="1:20" x14ac:dyDescent="0.2">
      <c r="A45" t="s">
        <v>42</v>
      </c>
      <c r="T45" s="9">
        <f t="shared" si="1"/>
        <v>0</v>
      </c>
    </row>
    <row r="46" spans="1:20" x14ac:dyDescent="0.2">
      <c r="A46" t="s">
        <v>43</v>
      </c>
      <c r="T46" s="9">
        <f t="shared" si="1"/>
        <v>0</v>
      </c>
    </row>
    <row r="47" spans="1:20" x14ac:dyDescent="0.2">
      <c r="A47" t="s">
        <v>44</v>
      </c>
      <c r="C47" s="2">
        <v>1</v>
      </c>
      <c r="E47" s="2">
        <v>1</v>
      </c>
      <c r="F47" s="2">
        <v>1</v>
      </c>
      <c r="G47" s="2">
        <v>1</v>
      </c>
      <c r="I47" s="2">
        <v>1</v>
      </c>
      <c r="T47" s="9">
        <f t="shared" si="1"/>
        <v>5</v>
      </c>
    </row>
    <row r="48" spans="1:20" x14ac:dyDescent="0.2">
      <c r="A48" t="s">
        <v>45</v>
      </c>
      <c r="T48" s="9">
        <f t="shared" si="1"/>
        <v>0</v>
      </c>
    </row>
    <row r="49" spans="1:20" x14ac:dyDescent="0.2">
      <c r="A49" t="s">
        <v>46</v>
      </c>
      <c r="T49" s="9">
        <f t="shared" si="1"/>
        <v>0</v>
      </c>
    </row>
    <row r="50" spans="1:20" x14ac:dyDescent="0.2">
      <c r="A50" t="s">
        <v>47</v>
      </c>
      <c r="L50" s="2">
        <v>2</v>
      </c>
      <c r="M50" s="2">
        <v>1</v>
      </c>
      <c r="T50" s="9">
        <f t="shared" si="1"/>
        <v>3</v>
      </c>
    </row>
    <row r="51" spans="1:20" x14ac:dyDescent="0.2">
      <c r="A51" t="s">
        <v>48</v>
      </c>
      <c r="E51" s="2">
        <v>1</v>
      </c>
      <c r="F51" s="2">
        <v>1</v>
      </c>
      <c r="I51" s="2">
        <v>1</v>
      </c>
      <c r="T51" s="9">
        <f t="shared" si="1"/>
        <v>3</v>
      </c>
    </row>
    <row r="52" spans="1:20" x14ac:dyDescent="0.2">
      <c r="A52" t="s">
        <v>49</v>
      </c>
      <c r="E52" s="2">
        <v>1</v>
      </c>
      <c r="T52" s="9">
        <f t="shared" si="1"/>
        <v>1</v>
      </c>
    </row>
    <row r="53" spans="1:20" x14ac:dyDescent="0.2">
      <c r="A53" t="s">
        <v>50</v>
      </c>
      <c r="T53" s="9">
        <f t="shared" si="1"/>
        <v>0</v>
      </c>
    </row>
    <row r="54" spans="1:20" x14ac:dyDescent="0.2">
      <c r="A54" t="s">
        <v>263</v>
      </c>
      <c r="T54" s="9">
        <f t="shared" si="1"/>
        <v>0</v>
      </c>
    </row>
    <row r="55" spans="1:20" x14ac:dyDescent="0.2">
      <c r="A55" t="s">
        <v>52</v>
      </c>
      <c r="T55" s="9">
        <f t="shared" si="1"/>
        <v>0</v>
      </c>
    </row>
    <row r="56" spans="1:20" x14ac:dyDescent="0.2">
      <c r="A56" s="3" t="s">
        <v>53</v>
      </c>
      <c r="T56" s="9"/>
    </row>
    <row r="57" spans="1:20" x14ac:dyDescent="0.2">
      <c r="A57" t="s">
        <v>54</v>
      </c>
      <c r="T57" s="9">
        <f t="shared" ref="T57:T63" si="2">SUM(B57:S57)</f>
        <v>0</v>
      </c>
    </row>
    <row r="58" spans="1:20" x14ac:dyDescent="0.2">
      <c r="A58" t="s">
        <v>55</v>
      </c>
      <c r="D58" s="2">
        <v>3</v>
      </c>
      <c r="N58" s="2">
        <v>2</v>
      </c>
      <c r="T58" s="9">
        <f t="shared" si="2"/>
        <v>5</v>
      </c>
    </row>
    <row r="59" spans="1:20" x14ac:dyDescent="0.2">
      <c r="A59" t="s">
        <v>267</v>
      </c>
      <c r="T59" s="9">
        <f t="shared" si="2"/>
        <v>0</v>
      </c>
    </row>
    <row r="60" spans="1:20" x14ac:dyDescent="0.2">
      <c r="A60" t="s">
        <v>268</v>
      </c>
      <c r="G60" s="2">
        <v>3</v>
      </c>
      <c r="H60" s="2">
        <v>9</v>
      </c>
      <c r="M60" s="2">
        <v>2</v>
      </c>
      <c r="N60" s="2">
        <v>3</v>
      </c>
      <c r="T60" s="9">
        <f t="shared" si="2"/>
        <v>17</v>
      </c>
    </row>
    <row r="61" spans="1:20" x14ac:dyDescent="0.2">
      <c r="A61" t="s">
        <v>56</v>
      </c>
      <c r="E61" s="2">
        <v>1</v>
      </c>
      <c r="T61" s="9">
        <f t="shared" si="2"/>
        <v>1</v>
      </c>
    </row>
    <row r="62" spans="1:20" x14ac:dyDescent="0.2">
      <c r="A62" t="s">
        <v>57</v>
      </c>
      <c r="T62" s="9">
        <f t="shared" si="2"/>
        <v>0</v>
      </c>
    </row>
    <row r="63" spans="1:20" x14ac:dyDescent="0.2">
      <c r="A63" t="s">
        <v>58</v>
      </c>
      <c r="T63" s="9">
        <f t="shared" si="2"/>
        <v>0</v>
      </c>
    </row>
    <row r="64" spans="1:20" x14ac:dyDescent="0.2">
      <c r="A64" s="3" t="s">
        <v>59</v>
      </c>
      <c r="T64" s="9"/>
    </row>
    <row r="65" spans="1:20" x14ac:dyDescent="0.2">
      <c r="A65" t="s">
        <v>60</v>
      </c>
      <c r="T65" s="9">
        <f>SUM(B65:S65)</f>
        <v>0</v>
      </c>
    </row>
    <row r="66" spans="1:20" x14ac:dyDescent="0.2">
      <c r="A66" t="s">
        <v>61</v>
      </c>
      <c r="E66" s="2">
        <v>3</v>
      </c>
      <c r="T66" s="9">
        <f>SUM(B66:S66)</f>
        <v>3</v>
      </c>
    </row>
    <row r="67" spans="1:20" x14ac:dyDescent="0.2">
      <c r="A67" t="s">
        <v>62</v>
      </c>
      <c r="T67" s="9">
        <f>SUM(B67:S67)</f>
        <v>0</v>
      </c>
    </row>
    <row r="68" spans="1:20" x14ac:dyDescent="0.2">
      <c r="A68" s="3" t="s">
        <v>63</v>
      </c>
      <c r="T68" s="9"/>
    </row>
    <row r="69" spans="1:20" x14ac:dyDescent="0.2">
      <c r="A69" t="s">
        <v>64</v>
      </c>
      <c r="T69" s="9">
        <f t="shared" ref="T69:T81" si="3">SUM(B69:S69)</f>
        <v>0</v>
      </c>
    </row>
    <row r="70" spans="1:20" x14ac:dyDescent="0.2">
      <c r="A70" t="s">
        <v>65</v>
      </c>
      <c r="T70" s="9">
        <f t="shared" si="3"/>
        <v>0</v>
      </c>
    </row>
    <row r="71" spans="1:20" x14ac:dyDescent="0.2">
      <c r="A71" t="s">
        <v>66</v>
      </c>
      <c r="T71" s="9">
        <f t="shared" si="3"/>
        <v>0</v>
      </c>
    </row>
    <row r="72" spans="1:20" x14ac:dyDescent="0.2">
      <c r="A72" t="s">
        <v>67</v>
      </c>
      <c r="T72" s="9">
        <f t="shared" si="3"/>
        <v>0</v>
      </c>
    </row>
    <row r="73" spans="1:20" x14ac:dyDescent="0.2">
      <c r="A73" t="s">
        <v>68</v>
      </c>
      <c r="E73" s="2">
        <v>1</v>
      </c>
      <c r="F73" s="2">
        <v>3</v>
      </c>
      <c r="G73" s="2">
        <v>2</v>
      </c>
      <c r="I73" s="2">
        <v>1</v>
      </c>
      <c r="M73" s="2">
        <v>6</v>
      </c>
      <c r="T73" s="9">
        <f t="shared" si="3"/>
        <v>13</v>
      </c>
    </row>
    <row r="74" spans="1:20" x14ac:dyDescent="0.2">
      <c r="A74" t="s">
        <v>69</v>
      </c>
      <c r="T74" s="9">
        <f t="shared" si="3"/>
        <v>0</v>
      </c>
    </row>
    <row r="75" spans="1:20" x14ac:dyDescent="0.2">
      <c r="A75" t="s">
        <v>70</v>
      </c>
      <c r="T75" s="9">
        <f t="shared" si="3"/>
        <v>0</v>
      </c>
    </row>
    <row r="76" spans="1:20" x14ac:dyDescent="0.2">
      <c r="A76" t="s">
        <v>71</v>
      </c>
      <c r="T76" s="9">
        <f t="shared" si="3"/>
        <v>0</v>
      </c>
    </row>
    <row r="77" spans="1:20" x14ac:dyDescent="0.2">
      <c r="A77" t="s">
        <v>72</v>
      </c>
      <c r="T77" s="9">
        <f t="shared" si="3"/>
        <v>0</v>
      </c>
    </row>
    <row r="78" spans="1:20" x14ac:dyDescent="0.2">
      <c r="A78" t="s">
        <v>73</v>
      </c>
      <c r="T78" s="9">
        <f t="shared" si="3"/>
        <v>0</v>
      </c>
    </row>
    <row r="79" spans="1:20" x14ac:dyDescent="0.2">
      <c r="A79" t="s">
        <v>74</v>
      </c>
      <c r="T79" s="9">
        <f t="shared" si="3"/>
        <v>0</v>
      </c>
    </row>
    <row r="80" spans="1:20" x14ac:dyDescent="0.2">
      <c r="A80" t="s">
        <v>75</v>
      </c>
      <c r="T80" s="9">
        <f t="shared" si="3"/>
        <v>0</v>
      </c>
    </row>
    <row r="81" spans="1:20" x14ac:dyDescent="0.2">
      <c r="A81" t="s">
        <v>76</v>
      </c>
      <c r="T81" s="9">
        <f t="shared" si="3"/>
        <v>0</v>
      </c>
    </row>
    <row r="82" spans="1:20" x14ac:dyDescent="0.2">
      <c r="A82" s="3" t="s">
        <v>77</v>
      </c>
      <c r="T82" s="9"/>
    </row>
    <row r="83" spans="1:20" x14ac:dyDescent="0.2">
      <c r="A83" t="s">
        <v>78</v>
      </c>
      <c r="T83" s="9">
        <f t="shared" ref="T83:T89" si="4">SUM(B83:S83)</f>
        <v>0</v>
      </c>
    </row>
    <row r="84" spans="1:20" x14ac:dyDescent="0.2">
      <c r="A84" t="s">
        <v>79</v>
      </c>
      <c r="T84" s="9">
        <f t="shared" si="4"/>
        <v>0</v>
      </c>
    </row>
    <row r="85" spans="1:20" x14ac:dyDescent="0.2">
      <c r="A85" t="s">
        <v>80</v>
      </c>
      <c r="T85" s="9">
        <f t="shared" si="4"/>
        <v>0</v>
      </c>
    </row>
    <row r="86" spans="1:20" x14ac:dyDescent="0.2">
      <c r="A86" t="s">
        <v>81</v>
      </c>
      <c r="T86" s="9">
        <f t="shared" si="4"/>
        <v>0</v>
      </c>
    </row>
    <row r="87" spans="1:20" x14ac:dyDescent="0.2">
      <c r="A87" t="s">
        <v>82</v>
      </c>
      <c r="G87" s="2">
        <v>4</v>
      </c>
      <c r="T87" s="9">
        <f t="shared" si="4"/>
        <v>4</v>
      </c>
    </row>
    <row r="88" spans="1:20" x14ac:dyDescent="0.2">
      <c r="A88" t="s">
        <v>83</v>
      </c>
      <c r="T88" s="9">
        <f t="shared" si="4"/>
        <v>0</v>
      </c>
    </row>
    <row r="89" spans="1:20" x14ac:dyDescent="0.2">
      <c r="A89" t="s">
        <v>84</v>
      </c>
      <c r="T89" s="9">
        <f t="shared" si="4"/>
        <v>0</v>
      </c>
    </row>
    <row r="90" spans="1:20" x14ac:dyDescent="0.2">
      <c r="A90" s="3" t="s">
        <v>85</v>
      </c>
      <c r="T90" s="9"/>
    </row>
    <row r="91" spans="1:20" x14ac:dyDescent="0.2">
      <c r="A91" t="s">
        <v>86</v>
      </c>
      <c r="T91" s="9">
        <f>SUM(B91:S91)</f>
        <v>0</v>
      </c>
    </row>
    <row r="92" spans="1:20" x14ac:dyDescent="0.2">
      <c r="A92" t="s">
        <v>87</v>
      </c>
      <c r="D92" s="2">
        <v>1</v>
      </c>
      <c r="T92" s="9">
        <f>SUM(B92:S92)</f>
        <v>1</v>
      </c>
    </row>
    <row r="93" spans="1:20" x14ac:dyDescent="0.2">
      <c r="A93" t="s">
        <v>88</v>
      </c>
      <c r="T93" s="9">
        <f>SUM(B93:S93)</f>
        <v>0</v>
      </c>
    </row>
    <row r="94" spans="1:20" x14ac:dyDescent="0.2">
      <c r="A94" s="3" t="s">
        <v>89</v>
      </c>
      <c r="T94" s="9"/>
    </row>
    <row r="95" spans="1:20" x14ac:dyDescent="0.2">
      <c r="A95" t="s">
        <v>90</v>
      </c>
      <c r="T95" s="9">
        <f t="shared" ref="T95:T103" si="5">SUM(B95:S95)</f>
        <v>0</v>
      </c>
    </row>
    <row r="96" spans="1:20" x14ac:dyDescent="0.2">
      <c r="A96" t="s">
        <v>91</v>
      </c>
      <c r="T96" s="9">
        <f t="shared" si="5"/>
        <v>0</v>
      </c>
    </row>
    <row r="97" spans="1:20" x14ac:dyDescent="0.2">
      <c r="A97" t="s">
        <v>92</v>
      </c>
      <c r="T97" s="9">
        <f t="shared" si="5"/>
        <v>0</v>
      </c>
    </row>
    <row r="98" spans="1:20" x14ac:dyDescent="0.2">
      <c r="A98" t="s">
        <v>93</v>
      </c>
      <c r="T98" s="9">
        <f t="shared" si="5"/>
        <v>0</v>
      </c>
    </row>
    <row r="99" spans="1:20" x14ac:dyDescent="0.2">
      <c r="A99" t="s">
        <v>94</v>
      </c>
      <c r="C99" s="2">
        <v>2</v>
      </c>
      <c r="H99" s="2">
        <v>1</v>
      </c>
      <c r="M99" s="2">
        <v>1</v>
      </c>
      <c r="T99" s="9">
        <f t="shared" si="5"/>
        <v>4</v>
      </c>
    </row>
    <row r="100" spans="1:20" x14ac:dyDescent="0.2">
      <c r="A100" t="s">
        <v>95</v>
      </c>
      <c r="T100" s="9">
        <f t="shared" si="5"/>
        <v>0</v>
      </c>
    </row>
    <row r="101" spans="1:20" x14ac:dyDescent="0.2">
      <c r="A101" t="s">
        <v>96</v>
      </c>
      <c r="T101" s="9">
        <f t="shared" si="5"/>
        <v>0</v>
      </c>
    </row>
    <row r="102" spans="1:20" x14ac:dyDescent="0.2">
      <c r="A102" t="s">
        <v>97</v>
      </c>
      <c r="T102" s="9">
        <f t="shared" si="5"/>
        <v>0</v>
      </c>
    </row>
    <row r="103" spans="1:20" x14ac:dyDescent="0.2">
      <c r="A103" t="s">
        <v>98</v>
      </c>
      <c r="T103" s="9">
        <f t="shared" si="5"/>
        <v>0</v>
      </c>
    </row>
    <row r="104" spans="1:20" x14ac:dyDescent="0.2">
      <c r="A104" s="3" t="s">
        <v>99</v>
      </c>
      <c r="T104" s="9"/>
    </row>
    <row r="105" spans="1:20" x14ac:dyDescent="0.2">
      <c r="A105" t="s">
        <v>100</v>
      </c>
      <c r="I105" s="2">
        <v>1</v>
      </c>
      <c r="T105" s="9">
        <f>SUM(B105:S105)</f>
        <v>1</v>
      </c>
    </row>
    <row r="106" spans="1:20" x14ac:dyDescent="0.2">
      <c r="A106" s="3" t="s">
        <v>101</v>
      </c>
      <c r="T106" s="9"/>
    </row>
    <row r="107" spans="1:20" x14ac:dyDescent="0.2">
      <c r="A107" t="s">
        <v>102</v>
      </c>
      <c r="M107" s="2">
        <v>6</v>
      </c>
      <c r="T107" s="9">
        <f>SUM(B107:S107)</f>
        <v>6</v>
      </c>
    </row>
    <row r="108" spans="1:20" x14ac:dyDescent="0.2">
      <c r="A108" t="s">
        <v>103</v>
      </c>
      <c r="I108" s="2">
        <v>2</v>
      </c>
      <c r="T108" s="9">
        <f>SUM(B108:S108)</f>
        <v>2</v>
      </c>
    </row>
    <row r="109" spans="1:20" x14ac:dyDescent="0.2">
      <c r="A109" s="3" t="s">
        <v>104</v>
      </c>
      <c r="T109" s="9"/>
    </row>
    <row r="110" spans="1:20" x14ac:dyDescent="0.2">
      <c r="A110" t="s">
        <v>105</v>
      </c>
      <c r="T110" s="9">
        <f>SUM(B110:S110)</f>
        <v>0</v>
      </c>
    </row>
    <row r="111" spans="1:20" x14ac:dyDescent="0.2">
      <c r="A111" t="s">
        <v>106</v>
      </c>
      <c r="F111" s="2">
        <v>1</v>
      </c>
      <c r="T111" s="9">
        <f>SUM(B111:S111)</f>
        <v>1</v>
      </c>
    </row>
    <row r="112" spans="1:20" x14ac:dyDescent="0.2">
      <c r="A112" t="s">
        <v>107</v>
      </c>
      <c r="D112" s="2">
        <v>1</v>
      </c>
      <c r="E112" s="2">
        <v>11</v>
      </c>
      <c r="I112" s="2">
        <v>9</v>
      </c>
      <c r="M112" s="2">
        <v>2</v>
      </c>
      <c r="N112" s="2">
        <v>1</v>
      </c>
      <c r="O112" s="2">
        <v>1</v>
      </c>
      <c r="R112" s="2">
        <v>3</v>
      </c>
      <c r="T112" s="9">
        <f>SUM(B112:S112)</f>
        <v>28</v>
      </c>
    </row>
    <row r="113" spans="1:20" x14ac:dyDescent="0.2">
      <c r="A113" s="3" t="s">
        <v>108</v>
      </c>
      <c r="T113" s="9"/>
    </row>
    <row r="114" spans="1:20" x14ac:dyDescent="0.2">
      <c r="A114" t="s">
        <v>109</v>
      </c>
      <c r="F114" s="2">
        <v>1</v>
      </c>
      <c r="T114" s="9">
        <f>SUM(B114:S114)</f>
        <v>1</v>
      </c>
    </row>
    <row r="115" spans="1:20" x14ac:dyDescent="0.2">
      <c r="A115" s="3" t="s">
        <v>110</v>
      </c>
      <c r="T115" s="9"/>
    </row>
    <row r="116" spans="1:20" x14ac:dyDescent="0.2">
      <c r="A116" t="s">
        <v>111</v>
      </c>
      <c r="T116" s="9">
        <f t="shared" ref="T116:T126" si="6">SUM(B116:S116)</f>
        <v>0</v>
      </c>
    </row>
    <row r="117" spans="1:20" x14ac:dyDescent="0.2">
      <c r="A117" s="4" t="s">
        <v>112</v>
      </c>
      <c r="F117" s="2">
        <v>2</v>
      </c>
      <c r="I117" s="2">
        <v>2</v>
      </c>
      <c r="N117" s="2">
        <v>2</v>
      </c>
      <c r="T117" s="9">
        <f t="shared" si="6"/>
        <v>6</v>
      </c>
    </row>
    <row r="118" spans="1:20" x14ac:dyDescent="0.2">
      <c r="A118" s="4" t="s">
        <v>113</v>
      </c>
      <c r="D118" s="2">
        <v>1</v>
      </c>
      <c r="E118" s="2">
        <v>1</v>
      </c>
      <c r="F118" s="2">
        <v>2</v>
      </c>
      <c r="G118" s="2">
        <v>3</v>
      </c>
      <c r="I118" s="2">
        <v>2</v>
      </c>
      <c r="T118" s="9">
        <f t="shared" si="6"/>
        <v>9</v>
      </c>
    </row>
    <row r="119" spans="1:20" x14ac:dyDescent="0.2">
      <c r="A119" s="4" t="s">
        <v>114</v>
      </c>
      <c r="T119" s="9">
        <f t="shared" si="6"/>
        <v>0</v>
      </c>
    </row>
    <row r="120" spans="1:20" x14ac:dyDescent="0.2">
      <c r="A120" s="4" t="s">
        <v>115</v>
      </c>
      <c r="E120" s="2">
        <v>1</v>
      </c>
      <c r="F120" s="2">
        <v>1</v>
      </c>
      <c r="T120" s="9">
        <f t="shared" si="6"/>
        <v>2</v>
      </c>
    </row>
    <row r="121" spans="1:20" x14ac:dyDescent="0.2">
      <c r="A121" s="4" t="s">
        <v>116</v>
      </c>
      <c r="E121" s="2">
        <v>1</v>
      </c>
      <c r="F121" s="2">
        <v>1</v>
      </c>
      <c r="L121" s="2">
        <v>2</v>
      </c>
      <c r="M121" s="2">
        <v>2</v>
      </c>
      <c r="O121" s="2">
        <v>2</v>
      </c>
      <c r="T121" s="9">
        <f t="shared" si="6"/>
        <v>8</v>
      </c>
    </row>
    <row r="122" spans="1:20" x14ac:dyDescent="0.2">
      <c r="A122" s="4" t="s">
        <v>117</v>
      </c>
      <c r="T122" s="9">
        <f t="shared" si="6"/>
        <v>0</v>
      </c>
    </row>
    <row r="123" spans="1:20" x14ac:dyDescent="0.2">
      <c r="A123" s="4" t="s">
        <v>118</v>
      </c>
      <c r="F123" s="2">
        <v>2</v>
      </c>
      <c r="O123" s="2">
        <v>2</v>
      </c>
      <c r="T123" s="9">
        <f t="shared" si="6"/>
        <v>4</v>
      </c>
    </row>
    <row r="124" spans="1:20" x14ac:dyDescent="0.2">
      <c r="A124" s="4" t="s">
        <v>119</v>
      </c>
      <c r="L124" s="2">
        <v>2</v>
      </c>
      <c r="T124" s="9">
        <f t="shared" si="6"/>
        <v>2</v>
      </c>
    </row>
    <row r="125" spans="1:20" x14ac:dyDescent="0.2">
      <c r="A125" s="4" t="s">
        <v>120</v>
      </c>
      <c r="D125" s="2">
        <v>2</v>
      </c>
      <c r="E125" s="2">
        <v>2</v>
      </c>
      <c r="F125" s="2">
        <v>1</v>
      </c>
      <c r="G125" s="2">
        <v>1</v>
      </c>
      <c r="N125" s="2">
        <v>1</v>
      </c>
      <c r="O125" s="2">
        <v>3</v>
      </c>
      <c r="P125" s="2">
        <v>1</v>
      </c>
      <c r="R125" s="2">
        <v>1</v>
      </c>
      <c r="T125" s="9">
        <f t="shared" si="6"/>
        <v>12</v>
      </c>
    </row>
    <row r="126" spans="1:20" x14ac:dyDescent="0.2">
      <c r="A126" s="4" t="s">
        <v>121</v>
      </c>
      <c r="C126" s="2">
        <v>1</v>
      </c>
      <c r="E126" s="2">
        <v>2</v>
      </c>
      <c r="F126" s="2">
        <v>1</v>
      </c>
      <c r="G126" s="2">
        <v>3</v>
      </c>
      <c r="L126" s="2">
        <v>2</v>
      </c>
      <c r="T126" s="9">
        <f t="shared" si="6"/>
        <v>9</v>
      </c>
    </row>
    <row r="127" spans="1:20" x14ac:dyDescent="0.2">
      <c r="A127" s="3" t="s">
        <v>122</v>
      </c>
      <c r="T127" s="9"/>
    </row>
    <row r="128" spans="1:20" x14ac:dyDescent="0.2">
      <c r="A128" s="4" t="s">
        <v>123</v>
      </c>
      <c r="D128" s="2">
        <v>1</v>
      </c>
      <c r="E128" s="2">
        <v>6</v>
      </c>
      <c r="F128" s="2">
        <v>4</v>
      </c>
      <c r="G128" s="2">
        <v>3</v>
      </c>
      <c r="I128" s="2">
        <v>1</v>
      </c>
      <c r="M128" s="2">
        <v>3</v>
      </c>
      <c r="O128" s="2">
        <v>3</v>
      </c>
      <c r="R128" s="2">
        <v>4</v>
      </c>
      <c r="T128" s="9">
        <f t="shared" ref="T128:T137" si="7">SUM(B128:S128)</f>
        <v>25</v>
      </c>
    </row>
    <row r="129" spans="1:20" x14ac:dyDescent="0.2">
      <c r="A129" s="4" t="s">
        <v>124</v>
      </c>
      <c r="E129" s="8">
        <v>12</v>
      </c>
      <c r="F129" s="2">
        <v>2</v>
      </c>
      <c r="I129" s="2">
        <v>2</v>
      </c>
      <c r="L129" s="2">
        <v>2</v>
      </c>
      <c r="N129" s="2">
        <v>1</v>
      </c>
      <c r="O129" s="2">
        <v>3</v>
      </c>
      <c r="T129" s="9">
        <f t="shared" si="7"/>
        <v>22</v>
      </c>
    </row>
    <row r="130" spans="1:20" x14ac:dyDescent="0.2">
      <c r="A130" s="4" t="s">
        <v>125</v>
      </c>
      <c r="E130" s="2">
        <v>4</v>
      </c>
      <c r="R130" s="2">
        <v>4</v>
      </c>
      <c r="T130" s="9">
        <f t="shared" si="7"/>
        <v>8</v>
      </c>
    </row>
    <row r="131" spans="1:20" x14ac:dyDescent="0.2">
      <c r="A131" s="4" t="s">
        <v>126</v>
      </c>
      <c r="F131" s="2">
        <v>3</v>
      </c>
      <c r="I131" s="2">
        <v>5</v>
      </c>
      <c r="M131" s="2">
        <v>7</v>
      </c>
      <c r="O131" s="2">
        <v>1</v>
      </c>
      <c r="R131" s="2">
        <v>1</v>
      </c>
      <c r="T131" s="9">
        <f t="shared" si="7"/>
        <v>17</v>
      </c>
    </row>
    <row r="132" spans="1:20" x14ac:dyDescent="0.2">
      <c r="A132" s="4" t="s">
        <v>127</v>
      </c>
      <c r="E132" s="2">
        <v>1</v>
      </c>
      <c r="T132" s="9">
        <f t="shared" si="7"/>
        <v>1</v>
      </c>
    </row>
    <row r="133" spans="1:20" x14ac:dyDescent="0.2">
      <c r="A133" s="4" t="s">
        <v>128</v>
      </c>
      <c r="T133" s="9">
        <f t="shared" si="7"/>
        <v>0</v>
      </c>
    </row>
    <row r="134" spans="1:20" x14ac:dyDescent="0.2">
      <c r="A134" s="4" t="s">
        <v>129</v>
      </c>
      <c r="F134" s="2">
        <v>2</v>
      </c>
      <c r="I134" s="2">
        <v>2</v>
      </c>
      <c r="T134" s="9">
        <f t="shared" si="7"/>
        <v>4</v>
      </c>
    </row>
    <row r="135" spans="1:20" x14ac:dyDescent="0.2">
      <c r="A135" s="4" t="s">
        <v>130</v>
      </c>
      <c r="T135" s="9">
        <f t="shared" si="7"/>
        <v>0</v>
      </c>
    </row>
    <row r="136" spans="1:20" x14ac:dyDescent="0.2">
      <c r="A136" s="4" t="s">
        <v>131</v>
      </c>
      <c r="T136" s="9">
        <f t="shared" si="7"/>
        <v>0</v>
      </c>
    </row>
    <row r="137" spans="1:20" x14ac:dyDescent="0.2">
      <c r="A137" s="4" t="s">
        <v>132</v>
      </c>
      <c r="T137" s="9">
        <f t="shared" si="7"/>
        <v>0</v>
      </c>
    </row>
    <row r="138" spans="1:20" x14ac:dyDescent="0.2">
      <c r="A138" s="3" t="s">
        <v>133</v>
      </c>
      <c r="T138" s="9"/>
    </row>
    <row r="139" spans="1:20" x14ac:dyDescent="0.2">
      <c r="A139" s="4" t="s">
        <v>134</v>
      </c>
      <c r="T139" s="9">
        <f>SUM(B139:S139)</f>
        <v>0</v>
      </c>
    </row>
    <row r="140" spans="1:20" x14ac:dyDescent="0.2">
      <c r="A140" s="3" t="s">
        <v>135</v>
      </c>
      <c r="T140" s="9"/>
    </row>
    <row r="141" spans="1:20" x14ac:dyDescent="0.2">
      <c r="A141" s="4" t="s">
        <v>136</v>
      </c>
      <c r="H141" s="2">
        <v>2</v>
      </c>
      <c r="M141" s="2">
        <v>3</v>
      </c>
      <c r="T141" s="9">
        <f t="shared" ref="T141:T149" si="8">SUM(B141:S141)</f>
        <v>5</v>
      </c>
    </row>
    <row r="142" spans="1:20" x14ac:dyDescent="0.2">
      <c r="A142" s="4" t="s">
        <v>137</v>
      </c>
      <c r="D142" s="2">
        <v>2</v>
      </c>
      <c r="E142" s="2">
        <v>3</v>
      </c>
      <c r="G142" s="2">
        <v>5</v>
      </c>
      <c r="I142" s="2">
        <v>8</v>
      </c>
      <c r="M142" s="2">
        <v>4</v>
      </c>
      <c r="T142" s="9">
        <f t="shared" si="8"/>
        <v>22</v>
      </c>
    </row>
    <row r="143" spans="1:20" x14ac:dyDescent="0.2">
      <c r="A143" s="4" t="s">
        <v>138</v>
      </c>
      <c r="E143" s="2">
        <v>3</v>
      </c>
      <c r="G143" s="2">
        <v>3</v>
      </c>
      <c r="T143" s="9">
        <f t="shared" si="8"/>
        <v>6</v>
      </c>
    </row>
    <row r="144" spans="1:20" x14ac:dyDescent="0.2">
      <c r="A144" s="4" t="s">
        <v>139</v>
      </c>
      <c r="T144" s="9">
        <f t="shared" si="8"/>
        <v>0</v>
      </c>
    </row>
    <row r="145" spans="1:20" x14ac:dyDescent="0.2">
      <c r="A145" s="4" t="s">
        <v>140</v>
      </c>
      <c r="T145" s="9">
        <f t="shared" si="8"/>
        <v>0</v>
      </c>
    </row>
    <row r="146" spans="1:20" x14ac:dyDescent="0.2">
      <c r="A146" s="4" t="s">
        <v>141</v>
      </c>
      <c r="D146" s="2">
        <v>2</v>
      </c>
      <c r="E146" s="2">
        <v>12</v>
      </c>
      <c r="G146" s="2">
        <v>6</v>
      </c>
      <c r="I146" s="2">
        <v>4</v>
      </c>
      <c r="M146" s="2">
        <v>3</v>
      </c>
      <c r="N146" s="2">
        <v>2</v>
      </c>
      <c r="T146" s="9">
        <f t="shared" si="8"/>
        <v>29</v>
      </c>
    </row>
    <row r="147" spans="1:20" x14ac:dyDescent="0.2">
      <c r="A147" s="3" t="s">
        <v>142</v>
      </c>
      <c r="T147" s="9"/>
    </row>
    <row r="148" spans="1:20" x14ac:dyDescent="0.2">
      <c r="A148" s="4" t="s">
        <v>143</v>
      </c>
      <c r="T148" s="9">
        <f t="shared" si="8"/>
        <v>0</v>
      </c>
    </row>
    <row r="149" spans="1:20" x14ac:dyDescent="0.2">
      <c r="A149" s="4" t="s">
        <v>144</v>
      </c>
      <c r="C149" s="2">
        <v>1</v>
      </c>
      <c r="D149" s="2">
        <v>2</v>
      </c>
      <c r="E149" s="2">
        <v>3</v>
      </c>
      <c r="G149" s="2">
        <v>1</v>
      </c>
      <c r="H149" s="2">
        <v>3</v>
      </c>
      <c r="I149" s="2">
        <v>2</v>
      </c>
      <c r="N149" s="2">
        <v>1</v>
      </c>
      <c r="O149" s="2">
        <v>8</v>
      </c>
      <c r="T149" s="9">
        <f t="shared" si="8"/>
        <v>21</v>
      </c>
    </row>
    <row r="150" spans="1:20" x14ac:dyDescent="0.2">
      <c r="A150" s="4" t="s">
        <v>145</v>
      </c>
      <c r="D150" s="2">
        <v>1</v>
      </c>
      <c r="E150" s="2">
        <v>1</v>
      </c>
      <c r="F150" s="2">
        <v>2</v>
      </c>
      <c r="I150" s="2">
        <v>2</v>
      </c>
      <c r="R150" s="2">
        <v>2</v>
      </c>
      <c r="T150" s="9">
        <f>SUM(B150:S150)</f>
        <v>8</v>
      </c>
    </row>
    <row r="151" spans="1:20" x14ac:dyDescent="0.2">
      <c r="A151" s="4" t="s">
        <v>146</v>
      </c>
      <c r="D151" s="2">
        <v>2</v>
      </c>
      <c r="E151" s="2">
        <v>1</v>
      </c>
      <c r="F151" s="2">
        <v>1</v>
      </c>
      <c r="G151" s="2">
        <v>11</v>
      </c>
      <c r="H151" s="2">
        <v>2</v>
      </c>
      <c r="T151" s="9">
        <f>SUM(B151:S151)</f>
        <v>17</v>
      </c>
    </row>
    <row r="152" spans="1:20" x14ac:dyDescent="0.2">
      <c r="A152" s="4" t="s">
        <v>147</v>
      </c>
      <c r="E152" s="2">
        <v>14</v>
      </c>
      <c r="F152" s="2">
        <v>1</v>
      </c>
      <c r="T152" s="9">
        <f>SUM(B152:S152)</f>
        <v>15</v>
      </c>
    </row>
    <row r="153" spans="1:20" x14ac:dyDescent="0.2">
      <c r="A153" s="4" t="s">
        <v>148</v>
      </c>
      <c r="C153" s="2">
        <v>1</v>
      </c>
      <c r="D153" s="2">
        <v>4</v>
      </c>
      <c r="E153" s="2">
        <v>8</v>
      </c>
      <c r="F153" s="2">
        <v>3</v>
      </c>
      <c r="G153" s="2">
        <v>7</v>
      </c>
      <c r="H153" s="2">
        <v>1</v>
      </c>
      <c r="I153" s="2">
        <v>8</v>
      </c>
      <c r="N153" s="2">
        <v>1</v>
      </c>
      <c r="O153" s="2">
        <v>1</v>
      </c>
      <c r="T153" s="9">
        <f>SUM(B153:S153)</f>
        <v>34</v>
      </c>
    </row>
    <row r="154" spans="1:20" x14ac:dyDescent="0.2">
      <c r="A154" s="3" t="s">
        <v>149</v>
      </c>
      <c r="T154" s="9"/>
    </row>
    <row r="155" spans="1:20" x14ac:dyDescent="0.2">
      <c r="A155" s="4" t="s">
        <v>150</v>
      </c>
      <c r="E155" s="2">
        <v>12</v>
      </c>
      <c r="H155" s="2">
        <v>2</v>
      </c>
      <c r="L155" s="2">
        <v>4</v>
      </c>
      <c r="R155" s="2">
        <v>1</v>
      </c>
      <c r="T155" s="9">
        <f>SUM(B155:S155)</f>
        <v>19</v>
      </c>
    </row>
    <row r="156" spans="1:20" x14ac:dyDescent="0.2">
      <c r="A156" s="4" t="s">
        <v>151</v>
      </c>
      <c r="C156" s="2">
        <v>2</v>
      </c>
      <c r="D156" s="2">
        <v>3</v>
      </c>
      <c r="E156" s="2">
        <v>1</v>
      </c>
      <c r="G156" s="2">
        <v>1</v>
      </c>
      <c r="N156" s="2">
        <v>2</v>
      </c>
      <c r="O156" s="2">
        <v>2</v>
      </c>
      <c r="R156" s="2">
        <v>1</v>
      </c>
      <c r="T156" s="9">
        <f>SUM(B156:S156)</f>
        <v>12</v>
      </c>
    </row>
    <row r="157" spans="1:20" x14ac:dyDescent="0.2">
      <c r="A157" s="4" t="s">
        <v>152</v>
      </c>
      <c r="F157" s="2">
        <v>1</v>
      </c>
      <c r="T157" s="9">
        <f>SUM(B157:S157)</f>
        <v>1</v>
      </c>
    </row>
    <row r="158" spans="1:20" x14ac:dyDescent="0.2">
      <c r="A158" s="4" t="s">
        <v>153</v>
      </c>
      <c r="C158" s="2">
        <v>1</v>
      </c>
      <c r="E158" s="2">
        <v>3</v>
      </c>
      <c r="F158" s="2">
        <v>9</v>
      </c>
      <c r="G158" s="2">
        <v>7</v>
      </c>
      <c r="I158" s="2">
        <v>6</v>
      </c>
      <c r="M158" s="2">
        <v>5</v>
      </c>
      <c r="T158" s="9">
        <f>SUM(B158:S158)</f>
        <v>31</v>
      </c>
    </row>
    <row r="159" spans="1:20" x14ac:dyDescent="0.2">
      <c r="A159" s="3" t="s">
        <v>154</v>
      </c>
      <c r="T159" s="9"/>
    </row>
    <row r="160" spans="1:20" x14ac:dyDescent="0.2">
      <c r="A160" s="4" t="s">
        <v>155</v>
      </c>
      <c r="C160" s="2">
        <v>1</v>
      </c>
      <c r="D160" s="2">
        <v>1</v>
      </c>
      <c r="E160" s="2">
        <v>10</v>
      </c>
      <c r="F160" s="2">
        <v>4</v>
      </c>
      <c r="G160" s="2">
        <v>7</v>
      </c>
      <c r="I160" s="2">
        <v>1</v>
      </c>
      <c r="L160" s="2">
        <v>2</v>
      </c>
      <c r="M160" s="2">
        <v>4</v>
      </c>
      <c r="N160" s="2">
        <v>3</v>
      </c>
      <c r="O160" s="2">
        <v>4</v>
      </c>
      <c r="R160" s="2">
        <v>4</v>
      </c>
      <c r="T160" s="9">
        <f>SUM(B160:S160)</f>
        <v>41</v>
      </c>
    </row>
    <row r="161" spans="1:20" x14ac:dyDescent="0.2">
      <c r="A161" s="4" t="s">
        <v>156</v>
      </c>
      <c r="T161" s="9">
        <f>SUM(B161:S161)</f>
        <v>0</v>
      </c>
    </row>
    <row r="162" spans="1:20" x14ac:dyDescent="0.2">
      <c r="A162" s="3" t="s">
        <v>157</v>
      </c>
      <c r="T162" s="9"/>
    </row>
    <row r="163" spans="1:20" x14ac:dyDescent="0.2">
      <c r="A163" s="4" t="s">
        <v>158</v>
      </c>
      <c r="E163" s="2">
        <v>1</v>
      </c>
      <c r="F163" s="2">
        <v>2</v>
      </c>
      <c r="T163" s="9">
        <f>SUM(B163:S163)</f>
        <v>3</v>
      </c>
    </row>
    <row r="164" spans="1:20" x14ac:dyDescent="0.2">
      <c r="A164" s="3" t="s">
        <v>159</v>
      </c>
      <c r="T164" s="9"/>
    </row>
    <row r="165" spans="1:20" x14ac:dyDescent="0.2">
      <c r="A165" s="4" t="s">
        <v>160</v>
      </c>
      <c r="E165" s="2">
        <v>2</v>
      </c>
      <c r="I165" s="2">
        <v>1</v>
      </c>
      <c r="L165" s="2">
        <v>2</v>
      </c>
      <c r="M165" s="2">
        <v>1</v>
      </c>
      <c r="R165" s="2">
        <v>2</v>
      </c>
      <c r="T165" s="9">
        <f>SUM(B165:S165)</f>
        <v>8</v>
      </c>
    </row>
    <row r="166" spans="1:20" x14ac:dyDescent="0.2">
      <c r="A166" s="3" t="s">
        <v>161</v>
      </c>
      <c r="T166" s="9"/>
    </row>
    <row r="167" spans="1:20" x14ac:dyDescent="0.2">
      <c r="A167" s="4" t="s">
        <v>162</v>
      </c>
      <c r="T167" s="9">
        <f>SUM(B167:S167)</f>
        <v>0</v>
      </c>
    </row>
    <row r="168" spans="1:20" x14ac:dyDescent="0.2">
      <c r="A168" s="4" t="s">
        <v>163</v>
      </c>
      <c r="T168" s="9">
        <f>SUM(B168:S168)</f>
        <v>0</v>
      </c>
    </row>
    <row r="169" spans="1:20" x14ac:dyDescent="0.2">
      <c r="A169" s="4" t="s">
        <v>164</v>
      </c>
      <c r="T169" s="9">
        <f>SUM(B169:S169)</f>
        <v>0</v>
      </c>
    </row>
    <row r="170" spans="1:20" x14ac:dyDescent="0.2">
      <c r="A170" s="4" t="s">
        <v>165</v>
      </c>
      <c r="E170" s="2">
        <v>1</v>
      </c>
      <c r="F170" s="2">
        <v>1</v>
      </c>
      <c r="G170" s="2">
        <v>1</v>
      </c>
      <c r="I170" s="2">
        <v>3</v>
      </c>
      <c r="L170" s="2">
        <v>2</v>
      </c>
      <c r="M170" s="2">
        <v>6</v>
      </c>
      <c r="O170" s="2">
        <v>1</v>
      </c>
      <c r="R170" s="2">
        <v>3</v>
      </c>
      <c r="T170" s="9">
        <f>SUM(B170:S170)</f>
        <v>18</v>
      </c>
    </row>
    <row r="171" spans="1:20" x14ac:dyDescent="0.2">
      <c r="A171" s="3" t="s">
        <v>166</v>
      </c>
      <c r="T171" s="9"/>
    </row>
    <row r="172" spans="1:20" x14ac:dyDescent="0.2">
      <c r="A172" s="4" t="s">
        <v>167</v>
      </c>
      <c r="C172" s="2">
        <v>1</v>
      </c>
      <c r="D172" s="2">
        <v>3</v>
      </c>
      <c r="E172" s="2">
        <v>2</v>
      </c>
      <c r="F172" s="2">
        <v>5</v>
      </c>
      <c r="G172" s="2">
        <v>20</v>
      </c>
      <c r="H172" s="2">
        <v>3</v>
      </c>
      <c r="I172" s="2">
        <v>8</v>
      </c>
      <c r="L172" s="2">
        <v>12</v>
      </c>
      <c r="M172" s="2">
        <v>20</v>
      </c>
      <c r="N172" s="2">
        <v>8</v>
      </c>
      <c r="O172" s="2">
        <v>10</v>
      </c>
      <c r="R172" s="2">
        <v>18</v>
      </c>
      <c r="T172" s="9">
        <f>SUM(B172:S172)</f>
        <v>110</v>
      </c>
    </row>
    <row r="173" spans="1:20" x14ac:dyDescent="0.2">
      <c r="A173" s="4" t="s">
        <v>168</v>
      </c>
      <c r="E173" s="2">
        <v>1</v>
      </c>
      <c r="F173" s="2">
        <v>4</v>
      </c>
      <c r="G173" s="2">
        <v>9</v>
      </c>
      <c r="I173" s="2">
        <v>4</v>
      </c>
      <c r="L173" s="2">
        <v>4</v>
      </c>
      <c r="O173" s="2">
        <v>6</v>
      </c>
      <c r="T173" s="9">
        <f>SUM(B173:S173)</f>
        <v>28</v>
      </c>
    </row>
    <row r="174" spans="1:20" x14ac:dyDescent="0.2">
      <c r="A174" s="3" t="s">
        <v>169</v>
      </c>
      <c r="T174" s="9"/>
    </row>
    <row r="175" spans="1:20" x14ac:dyDescent="0.2">
      <c r="A175" s="4" t="s">
        <v>170</v>
      </c>
      <c r="C175" s="2">
        <v>2</v>
      </c>
      <c r="D175" s="2">
        <v>3</v>
      </c>
      <c r="G175" s="2">
        <v>1</v>
      </c>
      <c r="I175" s="2">
        <v>2</v>
      </c>
      <c r="O175" s="2">
        <v>2</v>
      </c>
      <c r="T175" s="9">
        <f>SUM(B175:S175)</f>
        <v>10</v>
      </c>
    </row>
    <row r="176" spans="1:20" x14ac:dyDescent="0.2">
      <c r="A176" s="4" t="s">
        <v>171</v>
      </c>
      <c r="D176" s="2">
        <v>2</v>
      </c>
      <c r="E176" s="2">
        <v>21</v>
      </c>
      <c r="F176" s="2">
        <v>12</v>
      </c>
      <c r="G176" s="2">
        <v>7</v>
      </c>
      <c r="H176" s="2">
        <v>2</v>
      </c>
      <c r="I176" s="2">
        <v>17</v>
      </c>
      <c r="L176" s="2">
        <v>4</v>
      </c>
      <c r="M176" s="2">
        <v>6</v>
      </c>
      <c r="O176" s="2">
        <v>13</v>
      </c>
      <c r="R176" s="2">
        <v>4</v>
      </c>
      <c r="T176" s="9">
        <f>SUM(B176:S176)</f>
        <v>88</v>
      </c>
    </row>
    <row r="177" spans="1:20" x14ac:dyDescent="0.2">
      <c r="A177" s="4" t="s">
        <v>172</v>
      </c>
      <c r="C177" s="2">
        <v>1</v>
      </c>
      <c r="D177" s="2">
        <v>8</v>
      </c>
      <c r="E177" s="2">
        <v>3</v>
      </c>
      <c r="F177" s="2">
        <v>1</v>
      </c>
      <c r="G177" s="2">
        <v>5</v>
      </c>
      <c r="I177" s="2">
        <v>3</v>
      </c>
      <c r="M177" s="2">
        <v>1</v>
      </c>
      <c r="N177" s="2">
        <v>5</v>
      </c>
      <c r="O177" s="2">
        <v>12</v>
      </c>
      <c r="T177" s="9">
        <f>SUM(B177:S177)</f>
        <v>39</v>
      </c>
    </row>
    <row r="178" spans="1:20" x14ac:dyDescent="0.2">
      <c r="A178" s="4" t="s">
        <v>173</v>
      </c>
      <c r="C178" s="2">
        <v>2</v>
      </c>
      <c r="D178" s="2">
        <v>11</v>
      </c>
      <c r="E178" s="2">
        <v>34</v>
      </c>
      <c r="F178" s="2">
        <v>18</v>
      </c>
      <c r="G178" s="2">
        <v>28</v>
      </c>
      <c r="I178" s="2">
        <v>42</v>
      </c>
      <c r="L178" s="2">
        <v>14</v>
      </c>
      <c r="M178" s="2">
        <v>8</v>
      </c>
      <c r="N178" s="2">
        <v>1</v>
      </c>
      <c r="R178" s="2">
        <v>3</v>
      </c>
      <c r="T178" s="9">
        <f>SUM(B178:S178)</f>
        <v>161</v>
      </c>
    </row>
    <row r="179" spans="1:20" x14ac:dyDescent="0.2">
      <c r="A179" s="4" t="s">
        <v>174</v>
      </c>
      <c r="C179" s="2">
        <v>2</v>
      </c>
      <c r="D179" s="2">
        <v>6</v>
      </c>
      <c r="E179" s="2">
        <v>2</v>
      </c>
      <c r="F179" s="2">
        <v>4</v>
      </c>
      <c r="G179" s="2">
        <v>23</v>
      </c>
      <c r="H179" s="2">
        <v>24</v>
      </c>
      <c r="I179" s="2">
        <v>9</v>
      </c>
      <c r="M179" s="2">
        <v>9</v>
      </c>
      <c r="N179" s="2">
        <v>10</v>
      </c>
      <c r="O179" s="2">
        <v>4</v>
      </c>
      <c r="R179" s="2">
        <v>1</v>
      </c>
      <c r="T179" s="9">
        <f>SUM(B179:S179)</f>
        <v>94</v>
      </c>
    </row>
    <row r="180" spans="1:20" x14ac:dyDescent="0.2">
      <c r="A180" s="3" t="s">
        <v>175</v>
      </c>
      <c r="T180" s="9"/>
    </row>
    <row r="181" spans="1:20" x14ac:dyDescent="0.2">
      <c r="A181" s="4" t="s">
        <v>176</v>
      </c>
      <c r="T181" s="9">
        <f>SUM(B181:S181)</f>
        <v>0</v>
      </c>
    </row>
    <row r="182" spans="1:20" x14ac:dyDescent="0.2">
      <c r="A182" s="4" t="s">
        <v>177</v>
      </c>
      <c r="F182" s="2">
        <v>1</v>
      </c>
      <c r="T182" s="9">
        <f>SUM(B182:S182)</f>
        <v>1</v>
      </c>
    </row>
    <row r="183" spans="1:20" x14ac:dyDescent="0.2">
      <c r="A183" s="3" t="s">
        <v>178</v>
      </c>
      <c r="T183" s="9"/>
    </row>
    <row r="184" spans="1:20" x14ac:dyDescent="0.2">
      <c r="A184" s="4" t="s">
        <v>179</v>
      </c>
      <c r="T184" s="9">
        <f>SUM(B184:S184)</f>
        <v>0</v>
      </c>
    </row>
    <row r="185" spans="1:20" x14ac:dyDescent="0.2">
      <c r="A185" s="4" t="s">
        <v>180</v>
      </c>
      <c r="T185" s="9">
        <f>SUM(B185:S185)</f>
        <v>0</v>
      </c>
    </row>
    <row r="186" spans="1:20" x14ac:dyDescent="0.2">
      <c r="A186" s="3" t="s">
        <v>181</v>
      </c>
      <c r="T186" s="9"/>
    </row>
    <row r="187" spans="1:20" x14ac:dyDescent="0.2">
      <c r="A187" s="4" t="s">
        <v>182</v>
      </c>
      <c r="I187" s="2">
        <v>1</v>
      </c>
      <c r="T187" s="9">
        <f>SUM(B187:S187)</f>
        <v>1</v>
      </c>
    </row>
    <row r="188" spans="1:20" x14ac:dyDescent="0.2">
      <c r="A188" s="4" t="s">
        <v>183</v>
      </c>
      <c r="T188" s="9">
        <f>SUM(B188:S188)</f>
        <v>0</v>
      </c>
    </row>
    <row r="189" spans="1:20" x14ac:dyDescent="0.2">
      <c r="A189" s="3" t="s">
        <v>184</v>
      </c>
      <c r="T189" s="9"/>
    </row>
    <row r="190" spans="1:20" x14ac:dyDescent="0.2">
      <c r="A190" s="4" t="s">
        <v>185</v>
      </c>
      <c r="O190" s="2">
        <v>1</v>
      </c>
      <c r="T190" s="9">
        <f>SUM(B190:S190)</f>
        <v>1</v>
      </c>
    </row>
    <row r="191" spans="1:20" x14ac:dyDescent="0.2">
      <c r="A191" s="3" t="s">
        <v>186</v>
      </c>
      <c r="T191" s="9"/>
    </row>
    <row r="192" spans="1:20" x14ac:dyDescent="0.2">
      <c r="A192" s="4" t="s">
        <v>187</v>
      </c>
      <c r="T192" s="9">
        <f>SUM(B192:S192)</f>
        <v>0</v>
      </c>
    </row>
    <row r="193" spans="1:20" x14ac:dyDescent="0.2">
      <c r="A193" s="4" t="s">
        <v>269</v>
      </c>
      <c r="E193" s="2">
        <v>1</v>
      </c>
      <c r="I193" s="2">
        <v>1</v>
      </c>
      <c r="O193" s="2">
        <v>2</v>
      </c>
      <c r="T193" s="9">
        <f>SUM(B193:S193)</f>
        <v>4</v>
      </c>
    </row>
    <row r="194" spans="1:20" x14ac:dyDescent="0.2">
      <c r="A194" s="4" t="s">
        <v>188</v>
      </c>
      <c r="D194" s="2">
        <v>3</v>
      </c>
      <c r="E194" s="2">
        <v>3</v>
      </c>
      <c r="F194" s="2">
        <v>3</v>
      </c>
      <c r="G194" s="2">
        <v>4</v>
      </c>
      <c r="I194" s="2">
        <v>8</v>
      </c>
      <c r="M194" s="2">
        <v>6</v>
      </c>
      <c r="O194" s="2">
        <v>1</v>
      </c>
      <c r="T194" s="9">
        <f>SUM(B194:S194)</f>
        <v>28</v>
      </c>
    </row>
    <row r="195" spans="1:20" x14ac:dyDescent="0.2">
      <c r="A195" s="4" t="s">
        <v>189</v>
      </c>
      <c r="T195" s="9">
        <f>SUM(B195:S195)</f>
        <v>0</v>
      </c>
    </row>
    <row r="196" spans="1:20" x14ac:dyDescent="0.2">
      <c r="A196" s="4" t="s">
        <v>190</v>
      </c>
      <c r="T196" s="9">
        <f>SUM(B196:S196)</f>
        <v>0</v>
      </c>
    </row>
    <row r="197" spans="1:20" x14ac:dyDescent="0.2">
      <c r="A197" s="3" t="s">
        <v>191</v>
      </c>
      <c r="T197" s="9"/>
    </row>
    <row r="198" spans="1:20" x14ac:dyDescent="0.2">
      <c r="A198" s="4" t="s">
        <v>192</v>
      </c>
      <c r="D198" s="2">
        <v>1</v>
      </c>
      <c r="E198" s="2">
        <v>2</v>
      </c>
      <c r="F198" s="2">
        <v>2</v>
      </c>
      <c r="I198" s="2">
        <v>8</v>
      </c>
      <c r="L198" s="2">
        <v>2</v>
      </c>
      <c r="O198" s="2">
        <v>2</v>
      </c>
      <c r="T198" s="9">
        <f t="shared" ref="T198:T210" si="9">SUM(B198:S198)</f>
        <v>17</v>
      </c>
    </row>
    <row r="199" spans="1:20" x14ac:dyDescent="0.2">
      <c r="A199" s="4" t="s">
        <v>193</v>
      </c>
      <c r="E199" s="2">
        <v>1</v>
      </c>
      <c r="L199" s="2">
        <v>1</v>
      </c>
      <c r="T199" s="9">
        <f t="shared" si="9"/>
        <v>2</v>
      </c>
    </row>
    <row r="200" spans="1:20" x14ac:dyDescent="0.2">
      <c r="A200" s="4" t="s">
        <v>194</v>
      </c>
      <c r="E200" s="2">
        <v>16</v>
      </c>
      <c r="F200" s="2">
        <v>4</v>
      </c>
      <c r="G200" s="2">
        <v>12</v>
      </c>
      <c r="I200" s="2">
        <v>19</v>
      </c>
      <c r="M200" s="2">
        <v>11</v>
      </c>
      <c r="R200" s="2">
        <v>1</v>
      </c>
      <c r="T200" s="9">
        <f t="shared" si="9"/>
        <v>63</v>
      </c>
    </row>
    <row r="201" spans="1:20" x14ac:dyDescent="0.2">
      <c r="A201" s="4" t="s">
        <v>195</v>
      </c>
      <c r="T201" s="9">
        <f t="shared" si="9"/>
        <v>0</v>
      </c>
    </row>
    <row r="202" spans="1:20" x14ac:dyDescent="0.2">
      <c r="A202" s="4" t="s">
        <v>196</v>
      </c>
      <c r="D202" s="2">
        <v>4</v>
      </c>
      <c r="E202" s="2">
        <v>15</v>
      </c>
      <c r="F202" s="2">
        <v>11</v>
      </c>
      <c r="G202" s="2">
        <v>23</v>
      </c>
      <c r="H202" s="2">
        <v>2</v>
      </c>
      <c r="I202" s="2">
        <v>5</v>
      </c>
      <c r="M202" s="2">
        <v>8</v>
      </c>
      <c r="N202" s="2">
        <v>2</v>
      </c>
      <c r="O202" s="2">
        <v>9</v>
      </c>
      <c r="R202" s="2">
        <v>6</v>
      </c>
      <c r="T202" s="9">
        <f t="shared" si="9"/>
        <v>85</v>
      </c>
    </row>
    <row r="203" spans="1:20" x14ac:dyDescent="0.2">
      <c r="A203" s="4" t="s">
        <v>197</v>
      </c>
      <c r="E203" s="2">
        <v>2</v>
      </c>
      <c r="F203" s="2">
        <v>1</v>
      </c>
      <c r="H203" s="2">
        <v>1</v>
      </c>
      <c r="T203" s="9">
        <f t="shared" si="9"/>
        <v>4</v>
      </c>
    </row>
    <row r="204" spans="1:20" x14ac:dyDescent="0.2">
      <c r="A204" s="4" t="s">
        <v>198</v>
      </c>
      <c r="C204" s="2">
        <v>1</v>
      </c>
      <c r="D204" s="2">
        <v>9</v>
      </c>
      <c r="E204" s="2">
        <v>7</v>
      </c>
      <c r="F204" s="2">
        <v>16</v>
      </c>
      <c r="G204" s="2">
        <v>29</v>
      </c>
      <c r="H204" s="2">
        <v>2</v>
      </c>
      <c r="I204" s="2">
        <v>13</v>
      </c>
      <c r="M204" s="2">
        <v>21</v>
      </c>
      <c r="N204" s="2">
        <v>9</v>
      </c>
      <c r="O204" s="2">
        <v>11</v>
      </c>
      <c r="R204" s="2">
        <v>20</v>
      </c>
      <c r="T204" s="9">
        <f t="shared" si="9"/>
        <v>138</v>
      </c>
    </row>
    <row r="205" spans="1:20" x14ac:dyDescent="0.2">
      <c r="A205" s="4" t="s">
        <v>199</v>
      </c>
      <c r="I205" s="2">
        <v>1</v>
      </c>
      <c r="T205" s="9">
        <f t="shared" si="9"/>
        <v>1</v>
      </c>
    </row>
    <row r="206" spans="1:20" x14ac:dyDescent="0.2">
      <c r="A206" s="4" t="s">
        <v>200</v>
      </c>
      <c r="E206" s="2">
        <v>1</v>
      </c>
      <c r="I206" s="2">
        <v>1</v>
      </c>
      <c r="R206" s="2">
        <v>2</v>
      </c>
      <c r="T206" s="9">
        <f t="shared" si="9"/>
        <v>4</v>
      </c>
    </row>
    <row r="207" spans="1:20" x14ac:dyDescent="0.2">
      <c r="A207" s="4" t="s">
        <v>201</v>
      </c>
      <c r="E207" s="2">
        <v>4</v>
      </c>
      <c r="H207" s="2">
        <v>1</v>
      </c>
      <c r="I207" s="2">
        <v>2</v>
      </c>
      <c r="M207" s="2">
        <v>2</v>
      </c>
      <c r="O207" s="2">
        <v>1</v>
      </c>
      <c r="T207" s="9">
        <f t="shared" si="9"/>
        <v>10</v>
      </c>
    </row>
    <row r="208" spans="1:20" x14ac:dyDescent="0.2">
      <c r="A208" s="4" t="s">
        <v>202</v>
      </c>
      <c r="E208" s="2">
        <v>8</v>
      </c>
      <c r="I208" s="2">
        <v>1</v>
      </c>
      <c r="T208" s="9">
        <f t="shared" si="9"/>
        <v>9</v>
      </c>
    </row>
    <row r="209" spans="1:20" x14ac:dyDescent="0.2">
      <c r="A209" s="4" t="s">
        <v>203</v>
      </c>
      <c r="E209" s="2">
        <v>2</v>
      </c>
      <c r="F209" s="2">
        <v>10</v>
      </c>
      <c r="G209" s="2">
        <v>10</v>
      </c>
      <c r="M209" s="2">
        <v>4</v>
      </c>
      <c r="O209" s="2">
        <v>1</v>
      </c>
      <c r="R209" s="2">
        <v>1</v>
      </c>
      <c r="T209" s="9">
        <f t="shared" si="9"/>
        <v>28</v>
      </c>
    </row>
    <row r="210" spans="1:20" x14ac:dyDescent="0.2">
      <c r="A210" s="4" t="s">
        <v>204</v>
      </c>
      <c r="T210" s="9">
        <f t="shared" si="9"/>
        <v>0</v>
      </c>
    </row>
    <row r="211" spans="1:20" x14ac:dyDescent="0.2">
      <c r="A211" s="3" t="s">
        <v>205</v>
      </c>
      <c r="T211" s="9"/>
    </row>
    <row r="212" spans="1:20" x14ac:dyDescent="0.2">
      <c r="A212" s="4" t="s">
        <v>206</v>
      </c>
      <c r="E212" s="2">
        <v>4</v>
      </c>
      <c r="I212" s="2">
        <v>2</v>
      </c>
      <c r="T212" s="9">
        <f>SUM(B212:S212)</f>
        <v>6</v>
      </c>
    </row>
    <row r="213" spans="1:20" x14ac:dyDescent="0.2">
      <c r="A213" s="4" t="s">
        <v>207</v>
      </c>
      <c r="T213" s="9">
        <f>SUM(B213:S213)</f>
        <v>0</v>
      </c>
    </row>
    <row r="214" spans="1:20" x14ac:dyDescent="0.2">
      <c r="A214" s="4" t="s">
        <v>208</v>
      </c>
      <c r="T214" s="9">
        <f>SUM(B214:S214)</f>
        <v>0</v>
      </c>
    </row>
    <row r="215" spans="1:20" x14ac:dyDescent="0.2">
      <c r="A215" s="4" t="s">
        <v>209</v>
      </c>
      <c r="T215" s="9">
        <f>SUM(B215:S215)</f>
        <v>0</v>
      </c>
    </row>
    <row r="216" spans="1:20" x14ac:dyDescent="0.2">
      <c r="A216" s="4" t="s">
        <v>210</v>
      </c>
      <c r="C216" s="2">
        <v>2</v>
      </c>
      <c r="E216" s="2">
        <v>1</v>
      </c>
      <c r="F216" s="2">
        <v>17</v>
      </c>
      <c r="G216" s="2">
        <v>8</v>
      </c>
      <c r="I216" s="2">
        <v>1</v>
      </c>
      <c r="M216" s="2">
        <v>2</v>
      </c>
      <c r="O216" s="2">
        <v>2</v>
      </c>
      <c r="T216" s="9">
        <f>SUM(B216:S216)</f>
        <v>33</v>
      </c>
    </row>
    <row r="217" spans="1:20" x14ac:dyDescent="0.2">
      <c r="A217" s="3" t="s">
        <v>211</v>
      </c>
      <c r="T217" s="9"/>
    </row>
    <row r="218" spans="1:20" x14ac:dyDescent="0.2">
      <c r="A218" s="4" t="s">
        <v>212</v>
      </c>
      <c r="T218" s="9">
        <f>SUM(B218:S218)</f>
        <v>0</v>
      </c>
    </row>
    <row r="219" spans="1:20" x14ac:dyDescent="0.2">
      <c r="A219" s="3" t="s">
        <v>213</v>
      </c>
      <c r="T219" s="9"/>
    </row>
    <row r="220" spans="1:20" x14ac:dyDescent="0.2">
      <c r="A220" s="4" t="s">
        <v>272</v>
      </c>
      <c r="T220" s="9">
        <f>SUM(B220:S220)</f>
        <v>0</v>
      </c>
    </row>
    <row r="221" spans="1:20" x14ac:dyDescent="0.2">
      <c r="A221" s="3" t="s">
        <v>215</v>
      </c>
      <c r="T221" s="9"/>
    </row>
    <row r="222" spans="1:20" x14ac:dyDescent="0.2">
      <c r="A222" s="4" t="s">
        <v>216</v>
      </c>
      <c r="D222" s="2">
        <v>2</v>
      </c>
      <c r="E222" s="2">
        <v>9</v>
      </c>
      <c r="F222" s="2">
        <v>4</v>
      </c>
      <c r="G222" s="2">
        <v>2</v>
      </c>
      <c r="I222" s="2">
        <v>3</v>
      </c>
      <c r="O222" s="2">
        <v>1</v>
      </c>
      <c r="R222" s="2">
        <v>2</v>
      </c>
      <c r="T222" s="9">
        <f>SUM(B222:S222)</f>
        <v>23</v>
      </c>
    </row>
    <row r="223" spans="1:20" x14ac:dyDescent="0.2">
      <c r="A223" s="3" t="s">
        <v>217</v>
      </c>
      <c r="T223" s="9"/>
    </row>
    <row r="224" spans="1:20" x14ac:dyDescent="0.2">
      <c r="A224" s="4" t="s">
        <v>218</v>
      </c>
      <c r="I224" s="2">
        <v>3</v>
      </c>
      <c r="T224" s="9">
        <f t="shared" ref="T224:T235" si="10">SUM(B224:S224)</f>
        <v>3</v>
      </c>
    </row>
    <row r="225" spans="1:20" x14ac:dyDescent="0.2">
      <c r="A225" s="4" t="s">
        <v>219</v>
      </c>
      <c r="E225" s="2">
        <v>1</v>
      </c>
      <c r="L225" s="2">
        <v>2</v>
      </c>
      <c r="T225" s="9">
        <f t="shared" si="10"/>
        <v>3</v>
      </c>
    </row>
    <row r="226" spans="1:20" x14ac:dyDescent="0.2">
      <c r="A226" s="4" t="s">
        <v>220</v>
      </c>
      <c r="T226" s="9">
        <f t="shared" si="10"/>
        <v>0</v>
      </c>
    </row>
    <row r="227" spans="1:20" x14ac:dyDescent="0.2">
      <c r="A227" s="4" t="s">
        <v>221</v>
      </c>
      <c r="T227" s="9">
        <f t="shared" si="10"/>
        <v>0</v>
      </c>
    </row>
    <row r="228" spans="1:20" x14ac:dyDescent="0.2">
      <c r="A228" s="4" t="s">
        <v>222</v>
      </c>
      <c r="D228" s="2">
        <v>1</v>
      </c>
      <c r="T228" s="9">
        <f t="shared" si="10"/>
        <v>1</v>
      </c>
    </row>
    <row r="229" spans="1:20" x14ac:dyDescent="0.2">
      <c r="A229" s="4" t="s">
        <v>223</v>
      </c>
      <c r="F229" s="2">
        <v>4</v>
      </c>
      <c r="O229" s="2">
        <v>1</v>
      </c>
      <c r="T229" s="9">
        <f t="shared" si="10"/>
        <v>5</v>
      </c>
    </row>
    <row r="230" spans="1:20" x14ac:dyDescent="0.2">
      <c r="A230" s="4" t="s">
        <v>224</v>
      </c>
      <c r="F230" s="2">
        <v>5</v>
      </c>
      <c r="T230" s="9">
        <f t="shared" si="10"/>
        <v>5</v>
      </c>
    </row>
    <row r="231" spans="1:20" x14ac:dyDescent="0.2">
      <c r="A231" s="4" t="s">
        <v>225</v>
      </c>
      <c r="T231" s="9">
        <f t="shared" si="10"/>
        <v>0</v>
      </c>
    </row>
    <row r="232" spans="1:20" x14ac:dyDescent="0.2">
      <c r="A232" s="4" t="s">
        <v>226</v>
      </c>
      <c r="T232" s="9">
        <f t="shared" si="10"/>
        <v>0</v>
      </c>
    </row>
    <row r="233" spans="1:20" x14ac:dyDescent="0.2">
      <c r="A233" s="4" t="s">
        <v>227</v>
      </c>
      <c r="E233" s="2">
        <v>1</v>
      </c>
      <c r="O233" s="2">
        <v>2</v>
      </c>
      <c r="T233" s="9">
        <f t="shared" si="10"/>
        <v>3</v>
      </c>
    </row>
    <row r="234" spans="1:20" x14ac:dyDescent="0.2">
      <c r="A234" s="4" t="s">
        <v>228</v>
      </c>
      <c r="E234" s="2">
        <v>12</v>
      </c>
      <c r="T234" s="9">
        <f t="shared" si="10"/>
        <v>12</v>
      </c>
    </row>
    <row r="235" spans="1:20" x14ac:dyDescent="0.2">
      <c r="A235" s="4" t="s">
        <v>229</v>
      </c>
      <c r="N235" s="2">
        <v>1</v>
      </c>
      <c r="T235" s="9">
        <f t="shared" si="10"/>
        <v>1</v>
      </c>
    </row>
    <row r="236" spans="1:20" x14ac:dyDescent="0.2">
      <c r="A236" s="3" t="s">
        <v>230</v>
      </c>
      <c r="T236" s="9"/>
    </row>
    <row r="237" spans="1:20" x14ac:dyDescent="0.2">
      <c r="A237" s="4" t="s">
        <v>273</v>
      </c>
      <c r="T237" s="9">
        <f t="shared" ref="T237:T248" si="11">SUM(B237:S237)</f>
        <v>0</v>
      </c>
    </row>
    <row r="238" spans="1:20" x14ac:dyDescent="0.2">
      <c r="A238" s="4" t="s">
        <v>231</v>
      </c>
      <c r="D238" s="2">
        <v>2</v>
      </c>
      <c r="E238" s="2">
        <v>2</v>
      </c>
      <c r="G238" s="2">
        <v>6</v>
      </c>
      <c r="H238" s="2">
        <v>10</v>
      </c>
      <c r="I238" s="2">
        <v>2</v>
      </c>
      <c r="O238" s="2">
        <v>2</v>
      </c>
      <c r="R238" s="2">
        <v>2</v>
      </c>
      <c r="T238" s="9">
        <f t="shared" si="11"/>
        <v>26</v>
      </c>
    </row>
    <row r="239" spans="1:20" x14ac:dyDescent="0.2">
      <c r="A239" s="4" t="s">
        <v>232</v>
      </c>
      <c r="T239" s="9">
        <f t="shared" si="11"/>
        <v>0</v>
      </c>
    </row>
    <row r="240" spans="1:20" x14ac:dyDescent="0.2">
      <c r="A240" s="4" t="s">
        <v>233</v>
      </c>
      <c r="H240" s="2">
        <v>1</v>
      </c>
      <c r="T240" s="9">
        <f t="shared" si="11"/>
        <v>1</v>
      </c>
    </row>
    <row r="241" spans="1:20" x14ac:dyDescent="0.2">
      <c r="A241" s="4" t="s">
        <v>234</v>
      </c>
      <c r="M241" s="2">
        <v>2</v>
      </c>
      <c r="T241" s="9">
        <f t="shared" si="11"/>
        <v>2</v>
      </c>
    </row>
    <row r="242" spans="1:20" x14ac:dyDescent="0.2">
      <c r="A242" s="4" t="s">
        <v>235</v>
      </c>
      <c r="C242" s="2">
        <v>1</v>
      </c>
      <c r="E242" s="2">
        <v>6</v>
      </c>
      <c r="F242" s="2">
        <v>3</v>
      </c>
      <c r="G242" s="2">
        <v>10</v>
      </c>
      <c r="I242" s="2">
        <v>9</v>
      </c>
      <c r="L242" s="2">
        <v>1</v>
      </c>
      <c r="M242" s="2">
        <v>3</v>
      </c>
      <c r="O242" s="2">
        <v>1</v>
      </c>
      <c r="T242" s="9">
        <f t="shared" si="11"/>
        <v>34</v>
      </c>
    </row>
    <row r="243" spans="1:20" x14ac:dyDescent="0.2">
      <c r="A243" s="4" t="s">
        <v>236</v>
      </c>
      <c r="E243" s="2">
        <v>1</v>
      </c>
      <c r="G243" s="2">
        <v>1</v>
      </c>
      <c r="T243" s="9">
        <f t="shared" si="11"/>
        <v>2</v>
      </c>
    </row>
    <row r="244" spans="1:20" x14ac:dyDescent="0.2">
      <c r="A244" s="4" t="s">
        <v>237</v>
      </c>
      <c r="T244" s="9">
        <f t="shared" si="11"/>
        <v>0</v>
      </c>
    </row>
    <row r="245" spans="1:20" x14ac:dyDescent="0.2">
      <c r="A245" s="4" t="s">
        <v>238</v>
      </c>
      <c r="F245" s="2">
        <v>5</v>
      </c>
      <c r="I245" s="2">
        <v>2</v>
      </c>
      <c r="L245" s="2">
        <v>2</v>
      </c>
      <c r="M245" s="2">
        <v>1</v>
      </c>
      <c r="T245" s="9">
        <f t="shared" si="11"/>
        <v>10</v>
      </c>
    </row>
    <row r="246" spans="1:20" x14ac:dyDescent="0.2">
      <c r="A246" s="4" t="s">
        <v>239</v>
      </c>
      <c r="C246" s="2">
        <v>2</v>
      </c>
      <c r="D246" s="2">
        <v>11</v>
      </c>
      <c r="E246" s="2">
        <v>10</v>
      </c>
      <c r="F246" s="2">
        <v>16</v>
      </c>
      <c r="G246" s="2">
        <v>20</v>
      </c>
      <c r="H246" s="2">
        <v>18</v>
      </c>
      <c r="I246" s="2">
        <v>4</v>
      </c>
      <c r="L246" s="2">
        <v>4</v>
      </c>
      <c r="M246" s="2">
        <v>2</v>
      </c>
      <c r="N246" s="2">
        <v>5</v>
      </c>
      <c r="O246" s="2">
        <v>14</v>
      </c>
      <c r="R246" s="2">
        <v>15</v>
      </c>
      <c r="T246" s="9">
        <f t="shared" si="11"/>
        <v>121</v>
      </c>
    </row>
    <row r="247" spans="1:20" x14ac:dyDescent="0.2">
      <c r="A247" s="4" t="s">
        <v>240</v>
      </c>
      <c r="T247" s="9">
        <f>SUM(B247:S247)</f>
        <v>0</v>
      </c>
    </row>
    <row r="248" spans="1:20" x14ac:dyDescent="0.2">
      <c r="A248" s="4" t="s">
        <v>241</v>
      </c>
      <c r="T248" s="9">
        <f t="shared" si="11"/>
        <v>0</v>
      </c>
    </row>
    <row r="249" spans="1:20" x14ac:dyDescent="0.2">
      <c r="A249" s="3" t="s">
        <v>242</v>
      </c>
      <c r="T249" s="9"/>
    </row>
    <row r="250" spans="1:20" x14ac:dyDescent="0.2">
      <c r="A250" s="4" t="s">
        <v>243</v>
      </c>
      <c r="T250" s="9">
        <f>SUM(B250:S250)</f>
        <v>0</v>
      </c>
    </row>
    <row r="251" spans="1:20" x14ac:dyDescent="0.2">
      <c r="A251" s="3" t="s">
        <v>360</v>
      </c>
      <c r="T251" s="9"/>
    </row>
    <row r="252" spans="1:20" x14ac:dyDescent="0.2">
      <c r="A252" t="s">
        <v>244</v>
      </c>
      <c r="T252" s="9">
        <f t="shared" ref="T252:T257" si="12">SUM(B252:S252)</f>
        <v>0</v>
      </c>
    </row>
    <row r="253" spans="1:20" x14ac:dyDescent="0.2">
      <c r="A253" t="s">
        <v>245</v>
      </c>
      <c r="T253" s="9">
        <f t="shared" si="12"/>
        <v>0</v>
      </c>
    </row>
    <row r="254" spans="1:20" x14ac:dyDescent="0.2">
      <c r="A254" t="s">
        <v>283</v>
      </c>
      <c r="F254" s="2">
        <v>1</v>
      </c>
      <c r="T254" s="9">
        <f t="shared" si="12"/>
        <v>1</v>
      </c>
    </row>
    <row r="255" spans="1:20" x14ac:dyDescent="0.2">
      <c r="A255" t="s">
        <v>246</v>
      </c>
      <c r="T255" s="9">
        <f t="shared" si="12"/>
        <v>0</v>
      </c>
    </row>
    <row r="256" spans="1:20" x14ac:dyDescent="0.2">
      <c r="A256" t="s">
        <v>279</v>
      </c>
      <c r="T256" s="9">
        <f t="shared" si="12"/>
        <v>0</v>
      </c>
    </row>
    <row r="257" spans="1:20" x14ac:dyDescent="0.2">
      <c r="A257" t="s">
        <v>280</v>
      </c>
      <c r="T257" s="9">
        <f t="shared" si="12"/>
        <v>0</v>
      </c>
    </row>
    <row r="258" spans="1:20" x14ac:dyDescent="0.2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1"/>
    </row>
    <row r="259" spans="1:20" x14ac:dyDescent="0.2">
      <c r="A259" s="14" t="s">
        <v>284</v>
      </c>
      <c r="B259" s="15">
        <f t="shared" ref="B259:T259" si="13">SUM(B4:B255)</f>
        <v>0</v>
      </c>
      <c r="C259" s="15">
        <f t="shared" si="13"/>
        <v>28</v>
      </c>
      <c r="D259" s="15">
        <f t="shared" si="13"/>
        <v>92</v>
      </c>
      <c r="E259" s="15">
        <f>SUM(E4:E255)</f>
        <v>330</v>
      </c>
      <c r="F259" s="15">
        <f t="shared" si="13"/>
        <v>201</v>
      </c>
      <c r="G259" s="15">
        <f t="shared" si="13"/>
        <v>319</v>
      </c>
      <c r="H259" s="15">
        <f t="shared" si="13"/>
        <v>84</v>
      </c>
      <c r="I259" s="15">
        <f t="shared" si="13"/>
        <v>243</v>
      </c>
      <c r="J259" s="15">
        <f t="shared" si="13"/>
        <v>0</v>
      </c>
      <c r="K259" s="15">
        <f t="shared" si="13"/>
        <v>0</v>
      </c>
      <c r="L259" s="15">
        <f t="shared" si="13"/>
        <v>66</v>
      </c>
      <c r="M259" s="15">
        <f t="shared" si="13"/>
        <v>165</v>
      </c>
      <c r="N259" s="15">
        <f t="shared" si="13"/>
        <v>60</v>
      </c>
      <c r="O259" s="15">
        <f t="shared" si="13"/>
        <v>129</v>
      </c>
      <c r="P259" s="15">
        <f t="shared" si="13"/>
        <v>3</v>
      </c>
      <c r="Q259" s="15">
        <f t="shared" si="13"/>
        <v>0</v>
      </c>
      <c r="R259" s="15">
        <f t="shared" si="13"/>
        <v>101</v>
      </c>
      <c r="S259" s="15">
        <f t="shared" si="13"/>
        <v>0</v>
      </c>
      <c r="T259" s="15">
        <f t="shared" si="13"/>
        <v>1821</v>
      </c>
    </row>
    <row r="260" spans="1:20" x14ac:dyDescent="0.2">
      <c r="A260" s="12" t="s">
        <v>248</v>
      </c>
      <c r="B260" s="13">
        <f t="shared" ref="B260:S260" si="14">COUNT(B3:B255)</f>
        <v>0</v>
      </c>
      <c r="C260" s="13">
        <f t="shared" si="14"/>
        <v>20</v>
      </c>
      <c r="D260" s="13">
        <f t="shared" si="14"/>
        <v>28</v>
      </c>
      <c r="E260" s="13">
        <f t="shared" si="14"/>
        <v>62</v>
      </c>
      <c r="F260" s="13">
        <f t="shared" si="14"/>
        <v>49</v>
      </c>
      <c r="G260" s="13">
        <f t="shared" si="14"/>
        <v>40</v>
      </c>
      <c r="H260" s="13">
        <f t="shared" si="14"/>
        <v>17</v>
      </c>
      <c r="I260" s="13">
        <f t="shared" si="14"/>
        <v>50</v>
      </c>
      <c r="J260" s="13">
        <f t="shared" si="14"/>
        <v>0</v>
      </c>
      <c r="K260" s="13">
        <f t="shared" si="14"/>
        <v>0</v>
      </c>
      <c r="L260" s="13">
        <f t="shared" si="14"/>
        <v>19</v>
      </c>
      <c r="M260" s="13">
        <f t="shared" si="14"/>
        <v>33</v>
      </c>
      <c r="N260" s="13">
        <f t="shared" si="14"/>
        <v>19</v>
      </c>
      <c r="O260" s="13">
        <f t="shared" si="14"/>
        <v>33</v>
      </c>
      <c r="P260" s="13">
        <f t="shared" si="14"/>
        <v>2</v>
      </c>
      <c r="Q260" s="13">
        <f t="shared" si="14"/>
        <v>0</v>
      </c>
      <c r="R260" s="13">
        <f t="shared" si="14"/>
        <v>23</v>
      </c>
      <c r="S260" s="13">
        <f t="shared" si="14"/>
        <v>0</v>
      </c>
      <c r="T260" s="47">
        <f>COUNTIF(T4:T255,"&gt;0")</f>
        <v>99</v>
      </c>
    </row>
    <row r="264" spans="1:20" x14ac:dyDescent="0.2">
      <c r="A264" s="4" t="s">
        <v>373</v>
      </c>
      <c r="E264" s="44" t="s">
        <v>355</v>
      </c>
    </row>
    <row r="265" spans="1:20" x14ac:dyDescent="0.2">
      <c r="A265" s="4" t="s">
        <v>374</v>
      </c>
      <c r="E265" s="46" t="s">
        <v>377</v>
      </c>
    </row>
    <row r="266" spans="1:20" x14ac:dyDescent="0.2">
      <c r="A266" s="4" t="s">
        <v>258</v>
      </c>
      <c r="E266" s="46" t="s">
        <v>378</v>
      </c>
    </row>
    <row r="267" spans="1:20" x14ac:dyDescent="0.2">
      <c r="A267" s="23" t="s">
        <v>372</v>
      </c>
      <c r="E267" s="46" t="s">
        <v>379</v>
      </c>
    </row>
  </sheetData>
  <mergeCells count="1">
    <mergeCell ref="B1:S1"/>
  </mergeCells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zoomScaleNormal="100" workbookViewId="0">
      <pane ySplit="2" topLeftCell="A111" activePane="bottomLeft" state="frozen"/>
      <selection pane="bottomLeft" activeCell="S249" sqref="S249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340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>
        <v>3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3</v>
      </c>
    </row>
    <row r="5" spans="1:20" x14ac:dyDescent="0.2">
      <c r="A5" s="23" t="s">
        <v>2</v>
      </c>
      <c r="B5" s="24"/>
      <c r="C5" s="24"/>
      <c r="D5" s="24"/>
      <c r="E5" s="24"/>
      <c r="F5" s="24">
        <v>4</v>
      </c>
      <c r="G5" s="24">
        <v>7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11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/>
      <c r="F17" s="24">
        <v>11</v>
      </c>
      <c r="G17" s="24"/>
      <c r="H17" s="24"/>
      <c r="I17" s="24">
        <v>8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f t="shared" ref="T17:T38" si="0">SUM(B17:S17)</f>
        <v>19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>
        <v>15</v>
      </c>
      <c r="F20" s="24"/>
      <c r="G20" s="24">
        <v>9</v>
      </c>
      <c r="H20" s="24"/>
      <c r="I20" s="24"/>
      <c r="J20" s="24"/>
      <c r="K20" s="24"/>
      <c r="L20" s="24"/>
      <c r="M20" s="24">
        <v>13</v>
      </c>
      <c r="N20" s="24"/>
      <c r="O20" s="24"/>
      <c r="P20" s="24"/>
      <c r="Q20" s="24"/>
      <c r="R20" s="24"/>
      <c r="S20" s="24"/>
      <c r="T20" s="18">
        <f t="shared" si="0"/>
        <v>37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>
        <v>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v>1</v>
      </c>
      <c r="S29" s="24"/>
      <c r="T29" s="18">
        <f t="shared" si="0"/>
        <v>8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8">
        <f t="shared" si="0"/>
        <v>0</v>
      </c>
    </row>
    <row r="34" spans="1:20" x14ac:dyDescent="0.2">
      <c r="A34" s="23" t="s">
        <v>31</v>
      </c>
      <c r="B34" s="24"/>
      <c r="C34" s="24"/>
      <c r="D34" s="24"/>
      <c r="E34" s="24">
        <v>2</v>
      </c>
      <c r="F34" s="24"/>
      <c r="G34" s="24">
        <v>66</v>
      </c>
      <c r="H34" s="24"/>
      <c r="I34" s="24"/>
      <c r="J34" s="24"/>
      <c r="K34" s="24"/>
      <c r="L34" s="24"/>
      <c r="M34" s="24">
        <v>3</v>
      </c>
      <c r="N34" s="24"/>
      <c r="O34" s="24"/>
      <c r="P34" s="24"/>
      <c r="Q34" s="24"/>
      <c r="R34" s="24"/>
      <c r="S34" s="24"/>
      <c r="T34" s="18">
        <f t="shared" si="0"/>
        <v>71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0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0</v>
      </c>
    </row>
    <row r="37" spans="1:20" x14ac:dyDescent="0.2">
      <c r="A37" s="23" t="s">
        <v>34</v>
      </c>
      <c r="B37" s="24"/>
      <c r="C37" s="24"/>
      <c r="D37" s="24"/>
      <c r="E37" s="24">
        <v>1</v>
      </c>
      <c r="F37" s="24"/>
      <c r="G37" s="24"/>
      <c r="H37" s="24"/>
      <c r="I37" s="24"/>
      <c r="J37" s="24"/>
      <c r="K37" s="24"/>
      <c r="L37" s="24"/>
      <c r="M37" s="24"/>
      <c r="N37" s="24"/>
      <c r="O37" s="24">
        <v>1</v>
      </c>
      <c r="P37" s="24"/>
      <c r="Q37" s="24"/>
      <c r="R37" s="24"/>
      <c r="S37" s="24"/>
      <c r="T37" s="18">
        <f t="shared" si="0"/>
        <v>2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/>
      <c r="E40" s="24">
        <v>1</v>
      </c>
      <c r="F40" s="24"/>
      <c r="G40" s="24"/>
      <c r="H40" s="24"/>
      <c r="I40" s="24"/>
      <c r="J40" s="24"/>
      <c r="K40" s="24"/>
      <c r="L40" s="24"/>
      <c r="M40" s="24"/>
      <c r="N40" s="24"/>
      <c r="O40" s="24">
        <v>2</v>
      </c>
      <c r="P40" s="24"/>
      <c r="Q40" s="24"/>
      <c r="R40" s="24"/>
      <c r="S40" s="24"/>
      <c r="T40" s="18">
        <f t="shared" ref="T40:T54" si="1">SUM(B40:S40)</f>
        <v>3</v>
      </c>
    </row>
    <row r="41" spans="1:20" x14ac:dyDescent="0.2">
      <c r="A41" s="23" t="s">
        <v>38</v>
      </c>
      <c r="B41" s="24"/>
      <c r="C41" s="24"/>
      <c r="D41" s="24"/>
      <c r="E41" s="24"/>
      <c r="F41" s="24">
        <v>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1</v>
      </c>
    </row>
    <row r="42" spans="1:20" x14ac:dyDescent="0.2">
      <c r="A42" s="23" t="s">
        <v>310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0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0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>
        <v>1</v>
      </c>
      <c r="D46" s="24"/>
      <c r="E46" s="24">
        <v>2</v>
      </c>
      <c r="F46" s="24">
        <v>1</v>
      </c>
      <c r="G46" s="24"/>
      <c r="H46" s="24"/>
      <c r="I46" s="24"/>
      <c r="J46" s="24"/>
      <c r="K46" s="24"/>
      <c r="L46" s="24"/>
      <c r="M46" s="24"/>
      <c r="N46" s="24">
        <v>2</v>
      </c>
      <c r="O46" s="24">
        <v>2</v>
      </c>
      <c r="P46" s="24"/>
      <c r="Q46" s="24"/>
      <c r="R46" s="24"/>
      <c r="S46" s="24"/>
      <c r="T46" s="18">
        <f t="shared" si="1"/>
        <v>8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0</v>
      </c>
    </row>
    <row r="49" spans="1:20" x14ac:dyDescent="0.2">
      <c r="A49" s="23" t="s">
        <v>47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18">
        <f t="shared" si="1"/>
        <v>0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4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18">
        <f t="shared" si="1"/>
        <v>4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0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0</v>
      </c>
    </row>
    <row r="57" spans="1:20" ht="13.5" x14ac:dyDescent="0.2">
      <c r="A57" s="23" t="s">
        <v>311</v>
      </c>
      <c r="B57" s="29"/>
      <c r="C57" s="29"/>
      <c r="D57" s="29"/>
      <c r="E57" s="29">
        <v>1</v>
      </c>
      <c r="F57" s="29"/>
      <c r="G57" s="29"/>
      <c r="H57" s="29">
        <v>1</v>
      </c>
      <c r="I57" s="29"/>
      <c r="J57" s="29"/>
      <c r="K57" s="29"/>
      <c r="L57" s="29"/>
      <c r="M57" s="29"/>
      <c r="N57" s="24"/>
      <c r="O57" s="24"/>
      <c r="P57" s="24"/>
      <c r="Q57" s="24"/>
      <c r="R57" s="24"/>
      <c r="S57" s="24"/>
      <c r="T57" s="18">
        <f t="shared" si="2"/>
        <v>2</v>
      </c>
    </row>
    <row r="58" spans="1:20" ht="13.5" x14ac:dyDescent="0.2">
      <c r="A58" s="23" t="s">
        <v>312</v>
      </c>
      <c r="B58" s="29"/>
      <c r="C58" s="29"/>
      <c r="D58" s="29">
        <v>5</v>
      </c>
      <c r="E58" s="29"/>
      <c r="F58" s="29"/>
      <c r="G58" s="29">
        <v>1</v>
      </c>
      <c r="H58" s="29"/>
      <c r="I58" s="29"/>
      <c r="J58" s="29"/>
      <c r="K58" s="29"/>
      <c r="L58" s="29"/>
      <c r="M58" s="29">
        <v>3</v>
      </c>
      <c r="N58" s="24"/>
      <c r="O58" s="24"/>
      <c r="P58" s="24"/>
      <c r="Q58" s="24"/>
      <c r="R58" s="24"/>
      <c r="S58" s="24"/>
      <c r="T58" s="18">
        <f t="shared" si="2"/>
        <v>9</v>
      </c>
    </row>
    <row r="59" spans="1:20" x14ac:dyDescent="0.2">
      <c r="A59" s="23" t="s">
        <v>56</v>
      </c>
      <c r="B59" s="24"/>
      <c r="C59" s="24">
        <v>1</v>
      </c>
      <c r="D59" s="24"/>
      <c r="E59" s="24"/>
      <c r="F59" s="24">
        <v>1</v>
      </c>
      <c r="G59" s="24">
        <v>1</v>
      </c>
      <c r="H59" s="24"/>
      <c r="I59" s="24"/>
      <c r="J59" s="24"/>
      <c r="K59" s="24"/>
      <c r="L59" s="24"/>
      <c r="M59" s="24"/>
      <c r="N59" s="24">
        <v>1</v>
      </c>
      <c r="O59" s="24"/>
      <c r="P59" s="24"/>
      <c r="Q59" s="24"/>
      <c r="R59" s="24"/>
      <c r="S59" s="24"/>
      <c r="T59" s="18">
        <f t="shared" si="2"/>
        <v>4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>
        <v>1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1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0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3</v>
      </c>
      <c r="F71" s="24">
        <v>4</v>
      </c>
      <c r="G71" s="24">
        <v>16</v>
      </c>
      <c r="H71" s="24"/>
      <c r="I71" s="24"/>
      <c r="J71" s="24"/>
      <c r="K71" s="24"/>
      <c r="L71" s="24"/>
      <c r="M71" s="24">
        <v>6</v>
      </c>
      <c r="N71" s="24"/>
      <c r="O71" s="24"/>
      <c r="P71" s="24"/>
      <c r="Q71" s="24"/>
      <c r="R71" s="24"/>
      <c r="S71" s="24"/>
      <c r="T71" s="18">
        <f t="shared" si="3"/>
        <v>29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0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18">
        <f t="shared" si="5"/>
        <v>0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>
        <v>1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18">
        <f t="shared" si="5"/>
        <v>1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0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>
        <v>1</v>
      </c>
      <c r="P105" s="24"/>
      <c r="Q105" s="24"/>
      <c r="R105" s="24"/>
      <c r="S105" s="24"/>
      <c r="T105" s="18">
        <f>SUM(B105:S105)</f>
        <v>1</v>
      </c>
    </row>
    <row r="106" spans="1:20" x14ac:dyDescent="0.2">
      <c r="A106" s="23" t="s">
        <v>103</v>
      </c>
      <c r="B106" s="24"/>
      <c r="C106" s="24"/>
      <c r="D106" s="24"/>
      <c r="E106" s="24"/>
      <c r="F106" s="24"/>
      <c r="G106" s="24">
        <v>4</v>
      </c>
      <c r="H106" s="24">
        <v>2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>
        <f>SUM(B106:S106)</f>
        <v>6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0</v>
      </c>
    </row>
    <row r="110" spans="1:20" x14ac:dyDescent="0.2">
      <c r="A110" s="23" t="s">
        <v>107</v>
      </c>
      <c r="B110" s="24"/>
      <c r="C110" s="24"/>
      <c r="D110" s="24">
        <v>1</v>
      </c>
      <c r="E110" s="24">
        <v>6</v>
      </c>
      <c r="F110" s="24">
        <v>2</v>
      </c>
      <c r="G110" s="24">
        <v>3</v>
      </c>
      <c r="H110" s="24"/>
      <c r="I110" s="24"/>
      <c r="J110" s="24"/>
      <c r="K110" s="24"/>
      <c r="L110" s="24"/>
      <c r="M110" s="24">
        <v>4</v>
      </c>
      <c r="N110" s="24"/>
      <c r="O110" s="24"/>
      <c r="P110" s="24"/>
      <c r="Q110" s="24"/>
      <c r="R110" s="24"/>
      <c r="S110" s="24"/>
      <c r="T110" s="18">
        <f>SUM(B110:S110)</f>
        <v>16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>
        <v>1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18">
        <f>SUM(B112:S112)</f>
        <v>1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>
        <v>1</v>
      </c>
      <c r="D115" s="24">
        <v>1</v>
      </c>
      <c r="E115" s="24">
        <v>2</v>
      </c>
      <c r="F115" s="24">
        <v>4</v>
      </c>
      <c r="G115" s="24">
        <v>2</v>
      </c>
      <c r="H115" s="24"/>
      <c r="I115" s="24"/>
      <c r="J115" s="24"/>
      <c r="K115" s="24"/>
      <c r="L115" s="24"/>
      <c r="M115" s="24"/>
      <c r="N115" s="24"/>
      <c r="O115" s="24">
        <v>1</v>
      </c>
      <c r="P115" s="24"/>
      <c r="Q115" s="24"/>
      <c r="R115" s="24">
        <v>1</v>
      </c>
      <c r="S115" s="24"/>
      <c r="T115" s="18">
        <f t="shared" si="6"/>
        <v>12</v>
      </c>
    </row>
    <row r="116" spans="1:20" x14ac:dyDescent="0.2">
      <c r="A116" s="23" t="s">
        <v>113</v>
      </c>
      <c r="B116" s="24"/>
      <c r="C116" s="24"/>
      <c r="D116" s="24">
        <v>1</v>
      </c>
      <c r="E116" s="24"/>
      <c r="F116" s="24">
        <v>1</v>
      </c>
      <c r="G116" s="24">
        <v>1</v>
      </c>
      <c r="H116" s="24"/>
      <c r="I116" s="24">
        <v>1</v>
      </c>
      <c r="J116" s="24"/>
      <c r="K116" s="24"/>
      <c r="L116" s="24"/>
      <c r="M116" s="24">
        <v>1</v>
      </c>
      <c r="N116" s="24"/>
      <c r="O116" s="24"/>
      <c r="P116" s="24"/>
      <c r="Q116" s="24"/>
      <c r="R116" s="24"/>
      <c r="S116" s="24"/>
      <c r="T116" s="18">
        <f t="shared" si="6"/>
        <v>5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>
        <v>1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>
        <f t="shared" si="6"/>
        <v>1</v>
      </c>
    </row>
    <row r="119" spans="1:20" x14ac:dyDescent="0.2">
      <c r="A119" s="23" t="s">
        <v>116</v>
      </c>
      <c r="B119" s="24"/>
      <c r="C119" s="24">
        <v>1</v>
      </c>
      <c r="D119" s="24">
        <v>2</v>
      </c>
      <c r="E119" s="24">
        <v>1</v>
      </c>
      <c r="F119" s="24"/>
      <c r="G119" s="24">
        <v>1</v>
      </c>
      <c r="H119" s="24">
        <v>1</v>
      </c>
      <c r="I119" s="24"/>
      <c r="J119" s="24"/>
      <c r="K119" s="24"/>
      <c r="L119" s="24"/>
      <c r="M119" s="24">
        <v>2</v>
      </c>
      <c r="N119" s="24"/>
      <c r="O119" s="24"/>
      <c r="P119" s="24"/>
      <c r="Q119" s="24"/>
      <c r="R119" s="24"/>
      <c r="S119" s="24"/>
      <c r="T119" s="18">
        <f t="shared" si="6"/>
        <v>8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/>
      <c r="C121" s="24"/>
      <c r="D121" s="24">
        <v>1</v>
      </c>
      <c r="E121" s="24"/>
      <c r="F121" s="24">
        <v>3</v>
      </c>
      <c r="G121" s="24">
        <v>6</v>
      </c>
      <c r="H121" s="24"/>
      <c r="I121" s="24"/>
      <c r="J121" s="24"/>
      <c r="K121" s="24"/>
      <c r="L121" s="24"/>
      <c r="M121" s="24">
        <v>1</v>
      </c>
      <c r="N121" s="24"/>
      <c r="O121" s="24">
        <v>1</v>
      </c>
      <c r="P121" s="24"/>
      <c r="Q121" s="24"/>
      <c r="R121" s="24"/>
      <c r="S121" s="24"/>
      <c r="T121" s="18">
        <f t="shared" si="6"/>
        <v>12</v>
      </c>
    </row>
    <row r="122" spans="1:20" x14ac:dyDescent="0.2">
      <c r="A122" s="23" t="s">
        <v>119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0</v>
      </c>
    </row>
    <row r="123" spans="1:20" x14ac:dyDescent="0.2">
      <c r="A123" s="23" t="s">
        <v>120</v>
      </c>
      <c r="B123" s="24"/>
      <c r="C123" s="24">
        <v>1</v>
      </c>
      <c r="D123" s="24">
        <v>5</v>
      </c>
      <c r="E123" s="24">
        <v>4</v>
      </c>
      <c r="F123" s="24">
        <v>7</v>
      </c>
      <c r="G123" s="24">
        <v>2</v>
      </c>
      <c r="H123" s="24">
        <v>2</v>
      </c>
      <c r="I123" s="24"/>
      <c r="J123" s="24"/>
      <c r="K123" s="24"/>
      <c r="L123" s="24"/>
      <c r="M123" s="24"/>
      <c r="N123" s="24">
        <v>2</v>
      </c>
      <c r="O123" s="24">
        <v>2</v>
      </c>
      <c r="P123" s="24"/>
      <c r="Q123" s="24"/>
      <c r="R123" s="24"/>
      <c r="S123" s="24"/>
      <c r="T123" s="18">
        <f t="shared" si="6"/>
        <v>25</v>
      </c>
    </row>
    <row r="124" spans="1:20" x14ac:dyDescent="0.2">
      <c r="A124" s="23" t="s">
        <v>121</v>
      </c>
      <c r="B124" s="24"/>
      <c r="C124" s="24"/>
      <c r="D124" s="24"/>
      <c r="E124" s="24"/>
      <c r="F124" s="24"/>
      <c r="G124" s="24"/>
      <c r="H124" s="24">
        <v>1</v>
      </c>
      <c r="I124" s="24"/>
      <c r="J124" s="24"/>
      <c r="K124" s="24"/>
      <c r="L124" s="24"/>
      <c r="M124" s="24">
        <v>1</v>
      </c>
      <c r="N124" s="24"/>
      <c r="O124" s="24"/>
      <c r="P124" s="24"/>
      <c r="Q124" s="24"/>
      <c r="R124" s="24"/>
      <c r="S124" s="24"/>
      <c r="T124" s="18">
        <f t="shared" si="6"/>
        <v>2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/>
      <c r="C126" s="24">
        <v>2</v>
      </c>
      <c r="D126" s="24">
        <v>4</v>
      </c>
      <c r="E126" s="24">
        <v>2</v>
      </c>
      <c r="F126" s="24">
        <v>2</v>
      </c>
      <c r="G126" s="24"/>
      <c r="H126" s="24">
        <v>1</v>
      </c>
      <c r="I126" s="24"/>
      <c r="J126" s="24"/>
      <c r="K126" s="24"/>
      <c r="L126" s="24"/>
      <c r="M126" s="24">
        <v>6</v>
      </c>
      <c r="N126" s="24"/>
      <c r="O126" s="24">
        <v>1</v>
      </c>
      <c r="P126" s="24"/>
      <c r="Q126" s="24"/>
      <c r="R126" s="24"/>
      <c r="S126" s="24"/>
      <c r="T126" s="18">
        <f t="shared" ref="T126:T136" si="7">SUM(B126:S126)</f>
        <v>18</v>
      </c>
    </row>
    <row r="127" spans="1:20" x14ac:dyDescent="0.2">
      <c r="A127" s="23" t="s">
        <v>317</v>
      </c>
      <c r="B127" s="24"/>
      <c r="C127" s="24"/>
      <c r="D127" s="24"/>
      <c r="E127" s="24">
        <v>1</v>
      </c>
      <c r="F127" s="24">
        <v>1</v>
      </c>
      <c r="G127" s="24"/>
      <c r="H127" s="24"/>
      <c r="I127" s="24"/>
      <c r="J127" s="24"/>
      <c r="K127" s="24"/>
      <c r="L127" s="24"/>
      <c r="M127" s="24">
        <v>2</v>
      </c>
      <c r="N127" s="24"/>
      <c r="O127" s="24">
        <v>3</v>
      </c>
      <c r="P127" s="24"/>
      <c r="Q127" s="24"/>
      <c r="R127" s="24"/>
      <c r="S127" s="24"/>
      <c r="T127" s="18">
        <f t="shared" si="7"/>
        <v>7</v>
      </c>
    </row>
    <row r="128" spans="1:20" x14ac:dyDescent="0.2">
      <c r="A128" s="23" t="s">
        <v>125</v>
      </c>
      <c r="B128" s="24"/>
      <c r="C128" s="24"/>
      <c r="D128" s="24"/>
      <c r="E128" s="24">
        <v>2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18">
        <f t="shared" si="7"/>
        <v>2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>
        <f t="shared" si="7"/>
        <v>0</v>
      </c>
    </row>
    <row r="130" spans="1:20" x14ac:dyDescent="0.2">
      <c r="A130" s="23" t="s">
        <v>126</v>
      </c>
      <c r="B130" s="24"/>
      <c r="C130" s="24"/>
      <c r="D130" s="24"/>
      <c r="E130" s="24"/>
      <c r="F130" s="24">
        <v>1</v>
      </c>
      <c r="G130" s="24"/>
      <c r="H130" s="24"/>
      <c r="I130" s="24"/>
      <c r="J130" s="24"/>
      <c r="K130" s="24"/>
      <c r="L130" s="24"/>
      <c r="M130" s="24">
        <v>5</v>
      </c>
      <c r="N130" s="24"/>
      <c r="O130" s="24"/>
      <c r="P130" s="24"/>
      <c r="Q130" s="24"/>
      <c r="R130" s="24"/>
      <c r="S130" s="24"/>
      <c r="T130" s="18">
        <f t="shared" si="7"/>
        <v>6</v>
      </c>
    </row>
    <row r="131" spans="1:20" x14ac:dyDescent="0.2">
      <c r="A131" s="23" t="s">
        <v>127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>
        <v>1</v>
      </c>
      <c r="P131" s="24"/>
      <c r="Q131" s="24"/>
      <c r="R131" s="24">
        <v>1</v>
      </c>
      <c r="S131" s="24"/>
      <c r="T131" s="18">
        <f t="shared" si="7"/>
        <v>2</v>
      </c>
    </row>
    <row r="132" spans="1:20" x14ac:dyDescent="0.2">
      <c r="A132" s="23" t="s">
        <v>128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0</v>
      </c>
    </row>
    <row r="133" spans="1:20" x14ac:dyDescent="0.2">
      <c r="A133" s="23" t="s">
        <v>129</v>
      </c>
      <c r="B133" s="24"/>
      <c r="C133" s="24"/>
      <c r="D133" s="24"/>
      <c r="E133" s="24"/>
      <c r="F133" s="24">
        <v>1</v>
      </c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18">
        <f t="shared" si="7"/>
        <v>1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0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/>
      <c r="D140" s="24"/>
      <c r="E140" s="24">
        <v>3</v>
      </c>
      <c r="F140" s="24"/>
      <c r="G140" s="24">
        <v>15</v>
      </c>
      <c r="H140" s="24"/>
      <c r="I140" s="24"/>
      <c r="J140" s="24"/>
      <c r="K140" s="24"/>
      <c r="L140" s="24"/>
      <c r="M140" s="24">
        <v>4</v>
      </c>
      <c r="N140" s="24"/>
      <c r="O140" s="24"/>
      <c r="P140" s="24"/>
      <c r="Q140" s="24"/>
      <c r="R140" s="24"/>
      <c r="S140" s="24"/>
      <c r="T140" s="18">
        <f t="shared" ref="T140:T148" si="8">SUM(B140:S140)</f>
        <v>22</v>
      </c>
    </row>
    <row r="141" spans="1:20" x14ac:dyDescent="0.2">
      <c r="A141" s="23" t="s">
        <v>137</v>
      </c>
      <c r="B141" s="24"/>
      <c r="C141" s="24"/>
      <c r="D141" s="24">
        <v>1</v>
      </c>
      <c r="E141" s="24">
        <v>4</v>
      </c>
      <c r="F141" s="24">
        <v>5</v>
      </c>
      <c r="G141" s="24">
        <v>8</v>
      </c>
      <c r="H141" s="24"/>
      <c r="I141" s="24"/>
      <c r="J141" s="24"/>
      <c r="K141" s="24"/>
      <c r="L141" s="24"/>
      <c r="M141" s="24"/>
      <c r="N141" s="24">
        <v>2</v>
      </c>
      <c r="O141" s="24"/>
      <c r="P141" s="24"/>
      <c r="Q141" s="24"/>
      <c r="R141" s="24"/>
      <c r="S141" s="24"/>
      <c r="T141" s="18">
        <f t="shared" si="8"/>
        <v>20</v>
      </c>
    </row>
    <row r="142" spans="1:20" x14ac:dyDescent="0.2">
      <c r="A142" s="23" t="s">
        <v>138</v>
      </c>
      <c r="B142" s="24"/>
      <c r="C142" s="24"/>
      <c r="D142" s="24"/>
      <c r="E142" s="24">
        <v>2</v>
      </c>
      <c r="F142" s="24"/>
      <c r="G142" s="24">
        <v>5</v>
      </c>
      <c r="H142" s="24"/>
      <c r="I142" s="24">
        <v>1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18">
        <f t="shared" si="8"/>
        <v>8</v>
      </c>
    </row>
    <row r="143" spans="1:20" x14ac:dyDescent="0.2">
      <c r="A143" s="23" t="s">
        <v>139</v>
      </c>
      <c r="B143" s="24"/>
      <c r="C143" s="24"/>
      <c r="D143" s="24"/>
      <c r="E143" s="24">
        <v>2</v>
      </c>
      <c r="F143" s="24"/>
      <c r="G143" s="24">
        <v>1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3</v>
      </c>
    </row>
    <row r="144" spans="1:20" x14ac:dyDescent="0.2">
      <c r="A144" s="23" t="s">
        <v>140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141</v>
      </c>
      <c r="B145" s="24"/>
      <c r="C145" s="24"/>
      <c r="D145" s="24">
        <v>1</v>
      </c>
      <c r="E145" s="24">
        <v>2</v>
      </c>
      <c r="F145" s="24">
        <v>4</v>
      </c>
      <c r="G145" s="24">
        <v>13</v>
      </c>
      <c r="H145" s="24">
        <v>13</v>
      </c>
      <c r="I145" s="24"/>
      <c r="J145" s="24"/>
      <c r="K145" s="24"/>
      <c r="L145" s="24"/>
      <c r="M145" s="24"/>
      <c r="N145" s="24">
        <v>3</v>
      </c>
      <c r="O145" s="24">
        <v>2</v>
      </c>
      <c r="P145" s="24"/>
      <c r="Q145" s="24"/>
      <c r="R145" s="24"/>
      <c r="S145" s="24"/>
      <c r="T145" s="18">
        <f t="shared" si="8"/>
        <v>38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144</v>
      </c>
      <c r="B148" s="24"/>
      <c r="C148" s="24">
        <v>2</v>
      </c>
      <c r="D148" s="24">
        <v>4</v>
      </c>
      <c r="E148" s="24">
        <v>2</v>
      </c>
      <c r="F148" s="24"/>
      <c r="G148" s="24">
        <v>19</v>
      </c>
      <c r="H148" s="24">
        <v>10</v>
      </c>
      <c r="I148" s="24"/>
      <c r="J148" s="24"/>
      <c r="K148" s="24"/>
      <c r="L148" s="24"/>
      <c r="M148" s="24">
        <v>1</v>
      </c>
      <c r="N148" s="24"/>
      <c r="O148" s="24">
        <v>3</v>
      </c>
      <c r="P148" s="24"/>
      <c r="Q148" s="24"/>
      <c r="R148" s="24"/>
      <c r="S148" s="24"/>
      <c r="T148" s="18">
        <f t="shared" si="8"/>
        <v>41</v>
      </c>
    </row>
    <row r="149" spans="1:20" x14ac:dyDescent="0.2">
      <c r="A149" s="30" t="s">
        <v>287</v>
      </c>
      <c r="B149" s="24"/>
      <c r="C149" s="24"/>
      <c r="D149" s="24"/>
      <c r="E149" s="24">
        <v>2</v>
      </c>
      <c r="F149" s="24"/>
      <c r="G149" s="24"/>
      <c r="H149" s="24"/>
      <c r="I149" s="24">
        <v>1</v>
      </c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18">
        <f>SUM(B149:S149)</f>
        <v>3</v>
      </c>
    </row>
    <row r="150" spans="1:20" x14ac:dyDescent="0.2">
      <c r="A150" s="23" t="s">
        <v>146</v>
      </c>
      <c r="B150" s="24"/>
      <c r="C150" s="24"/>
      <c r="D150" s="24">
        <v>6</v>
      </c>
      <c r="E150" s="24"/>
      <c r="F150" s="24">
        <v>2</v>
      </c>
      <c r="G150" s="24">
        <v>15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18">
        <f>SUM(B150:S150)</f>
        <v>23</v>
      </c>
    </row>
    <row r="151" spans="1:20" x14ac:dyDescent="0.2">
      <c r="A151" s="23" t="s">
        <v>147</v>
      </c>
      <c r="B151" s="24"/>
      <c r="C151" s="24"/>
      <c r="D151" s="24"/>
      <c r="E151" s="24">
        <v>6</v>
      </c>
      <c r="F151" s="24">
        <v>3</v>
      </c>
      <c r="G151" s="24">
        <v>18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>
        <f>SUM(B151:S151)</f>
        <v>27</v>
      </c>
    </row>
    <row r="152" spans="1:20" x14ac:dyDescent="0.2">
      <c r="A152" s="23" t="s">
        <v>148</v>
      </c>
      <c r="B152" s="24"/>
      <c r="C152" s="24"/>
      <c r="D152" s="24">
        <v>6</v>
      </c>
      <c r="E152" s="24">
        <v>3</v>
      </c>
      <c r="F152" s="24">
        <v>3</v>
      </c>
      <c r="G152" s="24">
        <v>10</v>
      </c>
      <c r="H152" s="24">
        <v>4</v>
      </c>
      <c r="I152" s="24"/>
      <c r="J152" s="24"/>
      <c r="K152" s="24"/>
      <c r="L152" s="24"/>
      <c r="M152" s="24">
        <v>3</v>
      </c>
      <c r="N152" s="24"/>
      <c r="O152" s="24">
        <v>1</v>
      </c>
      <c r="P152" s="24"/>
      <c r="Q152" s="24"/>
      <c r="R152" s="24"/>
      <c r="S152" s="24"/>
      <c r="T152" s="18">
        <f>SUM(B152:S152)</f>
        <v>30</v>
      </c>
    </row>
    <row r="153" spans="1:20" x14ac:dyDescent="0.2">
      <c r="A153" s="19" t="s">
        <v>149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7"/>
    </row>
    <row r="154" spans="1:20" x14ac:dyDescent="0.2">
      <c r="A154" s="23" t="s">
        <v>150</v>
      </c>
      <c r="B154" s="24"/>
      <c r="C154" s="24"/>
      <c r="D154" s="24"/>
      <c r="E154" s="24">
        <v>1</v>
      </c>
      <c r="F154" s="24">
        <v>2</v>
      </c>
      <c r="G154" s="24">
        <v>8</v>
      </c>
      <c r="H154" s="24">
        <v>1</v>
      </c>
      <c r="I154" s="24">
        <v>2</v>
      </c>
      <c r="J154" s="24"/>
      <c r="K154" s="24"/>
      <c r="L154" s="24"/>
      <c r="M154" s="24">
        <v>1</v>
      </c>
      <c r="N154" s="24"/>
      <c r="O154" s="24"/>
      <c r="P154" s="24"/>
      <c r="Q154" s="24"/>
      <c r="R154" s="24"/>
      <c r="S154" s="24"/>
      <c r="T154" s="18">
        <f>SUM(B154:S154)</f>
        <v>15</v>
      </c>
    </row>
    <row r="155" spans="1:20" x14ac:dyDescent="0.2">
      <c r="A155" s="23" t="s">
        <v>151</v>
      </c>
      <c r="B155" s="24"/>
      <c r="C155" s="24">
        <v>1</v>
      </c>
      <c r="D155" s="24">
        <v>3</v>
      </c>
      <c r="E155" s="24">
        <v>1</v>
      </c>
      <c r="F155" s="24">
        <v>5</v>
      </c>
      <c r="G155" s="24">
        <v>3</v>
      </c>
      <c r="H155" s="24">
        <v>5</v>
      </c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18">
        <f>SUM(B155:S155)</f>
        <v>18</v>
      </c>
    </row>
    <row r="156" spans="1:20" x14ac:dyDescent="0.2">
      <c r="A156" s="23" t="s">
        <v>152</v>
      </c>
      <c r="B156" s="24"/>
      <c r="C156" s="24"/>
      <c r="D156" s="24">
        <v>2</v>
      </c>
      <c r="E156" s="24"/>
      <c r="F156" s="24">
        <v>1</v>
      </c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18">
        <f>SUM(B156:S156)</f>
        <v>3</v>
      </c>
    </row>
    <row r="157" spans="1:20" x14ac:dyDescent="0.2">
      <c r="A157" s="23" t="s">
        <v>153</v>
      </c>
      <c r="B157" s="24"/>
      <c r="C157" s="24"/>
      <c r="D157" s="24">
        <v>1</v>
      </c>
      <c r="E157" s="24"/>
      <c r="F157" s="24">
        <v>5</v>
      </c>
      <c r="G157" s="24">
        <v>1</v>
      </c>
      <c r="H157" s="24"/>
      <c r="I157" s="24">
        <v>9</v>
      </c>
      <c r="J157" s="24"/>
      <c r="K157" s="24"/>
      <c r="L157" s="24"/>
      <c r="M157" s="24">
        <v>4</v>
      </c>
      <c r="N157" s="24"/>
      <c r="O157" s="24"/>
      <c r="P157" s="24"/>
      <c r="Q157" s="24">
        <v>2</v>
      </c>
      <c r="R157" s="24"/>
      <c r="S157" s="24"/>
      <c r="T157" s="18">
        <f>SUM(B157:S157)</f>
        <v>22</v>
      </c>
    </row>
    <row r="158" spans="1:20" x14ac:dyDescent="0.2">
      <c r="A158" s="19" t="s">
        <v>154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7"/>
    </row>
    <row r="159" spans="1:20" x14ac:dyDescent="0.2">
      <c r="A159" s="23" t="s">
        <v>155</v>
      </c>
      <c r="B159" s="24"/>
      <c r="C159" s="24"/>
      <c r="D159" s="24">
        <v>5</v>
      </c>
      <c r="E159" s="24">
        <v>5</v>
      </c>
      <c r="F159" s="24">
        <v>2</v>
      </c>
      <c r="G159" s="24"/>
      <c r="H159" s="24">
        <v>3</v>
      </c>
      <c r="I159" s="24"/>
      <c r="J159" s="24"/>
      <c r="K159" s="24"/>
      <c r="L159" s="24"/>
      <c r="M159" s="24">
        <v>4</v>
      </c>
      <c r="N159" s="24"/>
      <c r="O159" s="24">
        <v>2</v>
      </c>
      <c r="P159" s="24"/>
      <c r="Q159" s="24"/>
      <c r="R159" s="24"/>
      <c r="S159" s="24"/>
      <c r="T159" s="18">
        <f>SUM(B159:S159)</f>
        <v>21</v>
      </c>
    </row>
    <row r="160" spans="1:20" x14ac:dyDescent="0.2">
      <c r="A160" s="23" t="s">
        <v>156</v>
      </c>
      <c r="B160" s="24"/>
      <c r="C160" s="24"/>
      <c r="D160" s="24"/>
      <c r="E160" s="24"/>
      <c r="F160" s="24"/>
      <c r="G160" s="24"/>
      <c r="H160" s="24"/>
      <c r="I160" s="24">
        <v>1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18">
        <f>SUM(B160:S160)</f>
        <v>1</v>
      </c>
    </row>
    <row r="161" spans="1:20" x14ac:dyDescent="0.2">
      <c r="A161" s="19" t="s">
        <v>157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7"/>
    </row>
    <row r="162" spans="1:20" x14ac:dyDescent="0.2">
      <c r="A162" s="23" t="s">
        <v>158</v>
      </c>
      <c r="B162" s="24"/>
      <c r="C162" s="24"/>
      <c r="D162" s="24"/>
      <c r="E162" s="24"/>
      <c r="F162" s="24">
        <v>1</v>
      </c>
      <c r="G162" s="24">
        <v>3</v>
      </c>
      <c r="H162" s="24"/>
      <c r="I162" s="24">
        <v>2</v>
      </c>
      <c r="J162" s="24"/>
      <c r="K162" s="24"/>
      <c r="L162" s="24"/>
      <c r="M162" s="24"/>
      <c r="N162" s="24"/>
      <c r="O162" s="24"/>
      <c r="P162" s="24"/>
      <c r="Q162" s="24">
        <v>4</v>
      </c>
      <c r="R162" s="24"/>
      <c r="S162" s="24"/>
      <c r="T162" s="18">
        <f>SUM(B162:S162)</f>
        <v>10</v>
      </c>
    </row>
    <row r="163" spans="1:20" x14ac:dyDescent="0.2">
      <c r="A163" s="19" t="s">
        <v>159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7"/>
    </row>
    <row r="164" spans="1:20" x14ac:dyDescent="0.2">
      <c r="A164" s="23" t="s">
        <v>160</v>
      </c>
      <c r="B164" s="24"/>
      <c r="C164" s="24"/>
      <c r="D164" s="24"/>
      <c r="E164" s="24">
        <v>2</v>
      </c>
      <c r="F164" s="24"/>
      <c r="G164" s="24"/>
      <c r="H164" s="24"/>
      <c r="I164" s="24"/>
      <c r="J164" s="24"/>
      <c r="K164" s="24"/>
      <c r="L164" s="24"/>
      <c r="M164" s="24">
        <v>4</v>
      </c>
      <c r="N164" s="24"/>
      <c r="O164" s="24"/>
      <c r="P164" s="24"/>
      <c r="Q164" s="24">
        <v>1</v>
      </c>
      <c r="R164" s="24"/>
      <c r="S164" s="24"/>
      <c r="T164" s="18">
        <f>SUM(B164:S164)</f>
        <v>7</v>
      </c>
    </row>
    <row r="165" spans="1:20" x14ac:dyDescent="0.2">
      <c r="A165" s="19" t="s">
        <v>161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7"/>
    </row>
    <row r="166" spans="1:20" x14ac:dyDescent="0.2">
      <c r="A166" s="23" t="s">
        <v>162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18">
        <f>SUM(B166:S166)</f>
        <v>0</v>
      </c>
    </row>
    <row r="167" spans="1:20" x14ac:dyDescent="0.2">
      <c r="A167" s="23" t="s">
        <v>163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18">
        <f>SUM(B167:S167)</f>
        <v>0</v>
      </c>
    </row>
    <row r="168" spans="1:20" x14ac:dyDescent="0.2">
      <c r="A168" s="23" t="s">
        <v>164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0" ht="13.5" x14ac:dyDescent="0.2">
      <c r="A169" s="23" t="s">
        <v>318</v>
      </c>
      <c r="B169" s="24"/>
      <c r="C169" s="24">
        <v>7</v>
      </c>
      <c r="D169" s="24">
        <v>1</v>
      </c>
      <c r="E169" s="24">
        <v>9</v>
      </c>
      <c r="F169" s="24">
        <v>1</v>
      </c>
      <c r="G169" s="24"/>
      <c r="H169" s="24">
        <v>5</v>
      </c>
      <c r="I169" s="24"/>
      <c r="J169" s="24"/>
      <c r="K169" s="24"/>
      <c r="L169" s="24"/>
      <c r="M169" s="24">
        <v>7</v>
      </c>
      <c r="N169" s="24"/>
      <c r="O169" s="24"/>
      <c r="P169" s="24"/>
      <c r="Q169" s="24">
        <v>4</v>
      </c>
      <c r="R169" s="24"/>
      <c r="S169" s="24"/>
      <c r="T169" s="18">
        <f>SUM(B169:S169)</f>
        <v>34</v>
      </c>
    </row>
    <row r="170" spans="1:20" x14ac:dyDescent="0.2">
      <c r="A170" s="19" t="s">
        <v>166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7"/>
    </row>
    <row r="171" spans="1:20" x14ac:dyDescent="0.2">
      <c r="A171" s="23" t="s">
        <v>167</v>
      </c>
      <c r="B171" s="24"/>
      <c r="C171" s="24">
        <v>9</v>
      </c>
      <c r="D171" s="24">
        <v>7</v>
      </c>
      <c r="E171" s="24"/>
      <c r="F171" s="24">
        <v>21</v>
      </c>
      <c r="G171" s="24">
        <v>19</v>
      </c>
      <c r="H171" s="24">
        <v>6</v>
      </c>
      <c r="I171" s="24">
        <v>13</v>
      </c>
      <c r="J171" s="24"/>
      <c r="K171" s="24"/>
      <c r="L171" s="24"/>
      <c r="M171" s="24">
        <v>18</v>
      </c>
      <c r="N171" s="24">
        <v>3</v>
      </c>
      <c r="O171" s="24">
        <v>2</v>
      </c>
      <c r="P171" s="24"/>
      <c r="Q171" s="24"/>
      <c r="R171" s="24"/>
      <c r="S171" s="24"/>
      <c r="T171" s="18">
        <f>SUM(B171:S171)</f>
        <v>98</v>
      </c>
    </row>
    <row r="172" spans="1:20" x14ac:dyDescent="0.2">
      <c r="A172" s="23" t="s">
        <v>168</v>
      </c>
      <c r="B172" s="24"/>
      <c r="C172" s="24"/>
      <c r="D172" s="24">
        <v>5</v>
      </c>
      <c r="E172" s="24">
        <v>2</v>
      </c>
      <c r="F172" s="24">
        <v>3</v>
      </c>
      <c r="G172" s="24"/>
      <c r="H172" s="24">
        <v>9</v>
      </c>
      <c r="I172" s="24"/>
      <c r="J172" s="24"/>
      <c r="K172" s="24"/>
      <c r="L172" s="24"/>
      <c r="M172" s="24">
        <v>2</v>
      </c>
      <c r="N172" s="24"/>
      <c r="O172" s="24"/>
      <c r="P172" s="24"/>
      <c r="Q172" s="24"/>
      <c r="R172" s="24"/>
      <c r="S172" s="24"/>
      <c r="T172" s="18">
        <f>SUM(B172:S172)</f>
        <v>21</v>
      </c>
    </row>
    <row r="173" spans="1:20" x14ac:dyDescent="0.2">
      <c r="A173" s="19" t="s">
        <v>169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7"/>
    </row>
    <row r="174" spans="1:20" x14ac:dyDescent="0.2">
      <c r="A174" s="23" t="s">
        <v>170</v>
      </c>
      <c r="B174" s="24"/>
      <c r="C174" s="24"/>
      <c r="D174" s="24">
        <v>3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>
        <v>1</v>
      </c>
      <c r="P174" s="24"/>
      <c r="Q174" s="24"/>
      <c r="R174" s="24"/>
      <c r="S174" s="24"/>
      <c r="T174" s="18">
        <f t="shared" ref="T174:T181" si="9">SUM(B174:S174)</f>
        <v>4</v>
      </c>
    </row>
    <row r="175" spans="1:20" x14ac:dyDescent="0.2">
      <c r="A175" s="23" t="s">
        <v>171</v>
      </c>
      <c r="B175" s="24"/>
      <c r="C175" s="24"/>
      <c r="D175" s="24">
        <v>2</v>
      </c>
      <c r="E175" s="24">
        <v>2</v>
      </c>
      <c r="F175" s="24">
        <v>8</v>
      </c>
      <c r="G175" s="24">
        <v>13</v>
      </c>
      <c r="H175" s="24">
        <v>5</v>
      </c>
      <c r="I175" s="24">
        <v>8</v>
      </c>
      <c r="J175" s="24"/>
      <c r="K175" s="24"/>
      <c r="L175" s="24"/>
      <c r="M175" s="24">
        <v>6</v>
      </c>
      <c r="N175" s="24"/>
      <c r="O175" s="24">
        <v>2</v>
      </c>
      <c r="P175" s="24"/>
      <c r="Q175" s="24">
        <v>3</v>
      </c>
      <c r="R175" s="24">
        <v>3</v>
      </c>
      <c r="S175" s="24"/>
      <c r="T175" s="18">
        <f t="shared" si="9"/>
        <v>52</v>
      </c>
    </row>
    <row r="176" spans="1:20" x14ac:dyDescent="0.2">
      <c r="A176" s="23" t="s">
        <v>172</v>
      </c>
      <c r="B176" s="24"/>
      <c r="C176" s="24">
        <v>2</v>
      </c>
      <c r="D176" s="24">
        <v>11</v>
      </c>
      <c r="E176" s="24"/>
      <c r="F176" s="24">
        <v>3</v>
      </c>
      <c r="G176" s="24">
        <v>7</v>
      </c>
      <c r="H176" s="24"/>
      <c r="I176" s="24"/>
      <c r="J176" s="24"/>
      <c r="K176" s="24"/>
      <c r="L176" s="24"/>
      <c r="M176" s="24">
        <v>2</v>
      </c>
      <c r="N176" s="24"/>
      <c r="O176" s="24"/>
      <c r="P176" s="24"/>
      <c r="Q176" s="24"/>
      <c r="R176" s="24"/>
      <c r="S176" s="24"/>
      <c r="T176" s="18">
        <f t="shared" si="9"/>
        <v>25</v>
      </c>
    </row>
    <row r="177" spans="1:20" x14ac:dyDescent="0.2">
      <c r="A177" s="23" t="s">
        <v>173</v>
      </c>
      <c r="B177" s="24"/>
      <c r="C177" s="24">
        <v>5</v>
      </c>
      <c r="D177" s="24">
        <v>7</v>
      </c>
      <c r="E177" s="24">
        <v>16</v>
      </c>
      <c r="F177" s="24">
        <v>13</v>
      </c>
      <c r="G177" s="24">
        <v>28</v>
      </c>
      <c r="H177" s="24">
        <v>3</v>
      </c>
      <c r="I177" s="24">
        <v>6</v>
      </c>
      <c r="J177" s="24"/>
      <c r="K177" s="24"/>
      <c r="L177" s="24"/>
      <c r="M177" s="24">
        <v>18</v>
      </c>
      <c r="N177" s="24">
        <v>1</v>
      </c>
      <c r="O177" s="24">
        <v>3</v>
      </c>
      <c r="P177" s="24"/>
      <c r="Q177" s="24">
        <v>5</v>
      </c>
      <c r="R177" s="24"/>
      <c r="S177" s="24"/>
      <c r="T177" s="18">
        <f t="shared" si="9"/>
        <v>105</v>
      </c>
    </row>
    <row r="178" spans="1:20" x14ac:dyDescent="0.2">
      <c r="A178" s="23" t="s">
        <v>244</v>
      </c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18">
        <f t="shared" si="9"/>
        <v>0</v>
      </c>
    </row>
    <row r="179" spans="1:20" x14ac:dyDescent="0.2">
      <c r="A179" s="23" t="s">
        <v>174</v>
      </c>
      <c r="B179" s="24"/>
      <c r="C179" s="24">
        <v>7</v>
      </c>
      <c r="D179" s="24"/>
      <c r="E179" s="24">
        <v>2</v>
      </c>
      <c r="F179" s="24">
        <v>4</v>
      </c>
      <c r="G179" s="24">
        <v>9</v>
      </c>
      <c r="H179" s="24">
        <v>14</v>
      </c>
      <c r="I179" s="24">
        <v>1</v>
      </c>
      <c r="J179" s="24"/>
      <c r="K179" s="24"/>
      <c r="L179" s="24"/>
      <c r="M179" s="24">
        <v>9</v>
      </c>
      <c r="N179" s="24">
        <v>1</v>
      </c>
      <c r="O179" s="24"/>
      <c r="P179" s="24"/>
      <c r="Q179" s="24">
        <v>4</v>
      </c>
      <c r="R179" s="24"/>
      <c r="S179" s="24"/>
      <c r="T179" s="18">
        <f t="shared" si="9"/>
        <v>51</v>
      </c>
    </row>
    <row r="180" spans="1:20" x14ac:dyDescent="0.2">
      <c r="A180" s="23" t="s">
        <v>176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18">
        <f t="shared" si="9"/>
        <v>0</v>
      </c>
    </row>
    <row r="181" spans="1:20" x14ac:dyDescent="0.2">
      <c r="A181" s="23" t="s">
        <v>177</v>
      </c>
      <c r="B181" s="24"/>
      <c r="C181" s="24"/>
      <c r="D181" s="24"/>
      <c r="E181" s="24"/>
      <c r="F181" s="24"/>
      <c r="G181" s="24">
        <v>4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18">
        <f t="shared" si="9"/>
        <v>4</v>
      </c>
    </row>
    <row r="182" spans="1:20" x14ac:dyDescent="0.2">
      <c r="A182" s="19" t="s">
        <v>178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7"/>
    </row>
    <row r="183" spans="1:20" x14ac:dyDescent="0.2">
      <c r="A183" s="23" t="s">
        <v>179</v>
      </c>
      <c r="B183" s="24"/>
      <c r="C183" s="24"/>
      <c r="D183" s="24"/>
      <c r="E183" s="24"/>
      <c r="F183" s="24"/>
      <c r="G183" s="24">
        <v>7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18">
        <f>SUM(B183:S183)</f>
        <v>7</v>
      </c>
    </row>
    <row r="184" spans="1:20" x14ac:dyDescent="0.2">
      <c r="A184" s="19" t="s">
        <v>319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7"/>
    </row>
    <row r="185" spans="1:20" x14ac:dyDescent="0.2">
      <c r="A185" s="23" t="s">
        <v>182</v>
      </c>
      <c r="B185" s="24"/>
      <c r="C185" s="24"/>
      <c r="D185" s="24"/>
      <c r="E185" s="24"/>
      <c r="F185" s="24">
        <v>2</v>
      </c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18">
        <f>SUM(B185:S185)</f>
        <v>2</v>
      </c>
    </row>
    <row r="186" spans="1:20" x14ac:dyDescent="0.2">
      <c r="A186" s="23" t="s">
        <v>183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18">
        <f>SUM(B186:S186)</f>
        <v>0</v>
      </c>
    </row>
    <row r="187" spans="1:20" x14ac:dyDescent="0.2">
      <c r="A187" s="23" t="s">
        <v>185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18">
        <f>SUM(B187:S187)</f>
        <v>0</v>
      </c>
    </row>
    <row r="188" spans="1:20" x14ac:dyDescent="0.2">
      <c r="A188" s="19" t="s">
        <v>186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7"/>
    </row>
    <row r="189" spans="1:20" ht="13.5" x14ac:dyDescent="0.2">
      <c r="A189" s="23" t="s">
        <v>320</v>
      </c>
      <c r="B189" s="24"/>
      <c r="C189" s="24"/>
      <c r="D189" s="24">
        <v>2</v>
      </c>
      <c r="E189" s="24"/>
      <c r="F189" s="24"/>
      <c r="G189" s="24">
        <v>2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18">
        <f>SUM(B189:S189)</f>
        <v>4</v>
      </c>
    </row>
    <row r="190" spans="1:20" x14ac:dyDescent="0.2">
      <c r="A190" s="23" t="s">
        <v>188</v>
      </c>
      <c r="B190" s="24"/>
      <c r="C190" s="24">
        <v>2</v>
      </c>
      <c r="D190" s="24">
        <v>5</v>
      </c>
      <c r="E190" s="24">
        <v>1</v>
      </c>
      <c r="F190" s="24">
        <v>6</v>
      </c>
      <c r="G190" s="24">
        <v>2</v>
      </c>
      <c r="H190" s="24"/>
      <c r="I190" s="24">
        <v>1</v>
      </c>
      <c r="J190" s="24"/>
      <c r="K190" s="24"/>
      <c r="L190" s="24"/>
      <c r="M190" s="24">
        <v>6</v>
      </c>
      <c r="N190" s="24"/>
      <c r="O190" s="24">
        <v>2</v>
      </c>
      <c r="P190" s="24"/>
      <c r="Q190" s="24"/>
      <c r="R190" s="24"/>
      <c r="S190" s="24"/>
      <c r="T190" s="18">
        <f>SUM(B190:S190)</f>
        <v>25</v>
      </c>
    </row>
    <row r="191" spans="1:20" x14ac:dyDescent="0.2">
      <c r="A191" s="23" t="s">
        <v>189</v>
      </c>
      <c r="B191" s="24"/>
      <c r="C191" s="24"/>
      <c r="D191" s="24"/>
      <c r="E191" s="24"/>
      <c r="F191" s="24">
        <v>1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18">
        <f>SUM(B191:S191)</f>
        <v>1</v>
      </c>
    </row>
    <row r="192" spans="1:20" x14ac:dyDescent="0.2">
      <c r="A192" s="23" t="s">
        <v>190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0</v>
      </c>
    </row>
    <row r="193" spans="1:20" x14ac:dyDescent="0.2">
      <c r="A193" s="19" t="s">
        <v>191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7"/>
    </row>
    <row r="194" spans="1:20" x14ac:dyDescent="0.2">
      <c r="A194" s="23" t="s">
        <v>192</v>
      </c>
      <c r="B194" s="24"/>
      <c r="C194" s="24"/>
      <c r="D194" s="24">
        <v>2</v>
      </c>
      <c r="E194" s="24">
        <v>1</v>
      </c>
      <c r="F194" s="24"/>
      <c r="G194" s="24">
        <v>3</v>
      </c>
      <c r="H194" s="24">
        <v>1</v>
      </c>
      <c r="I194" s="24"/>
      <c r="J194" s="24"/>
      <c r="K194" s="24"/>
      <c r="L194" s="24"/>
      <c r="M194" s="24"/>
      <c r="N194" s="24"/>
      <c r="O194" s="24">
        <v>2</v>
      </c>
      <c r="P194" s="24"/>
      <c r="Q194" s="24"/>
      <c r="R194" s="24"/>
      <c r="S194" s="24"/>
      <c r="T194" s="18">
        <f t="shared" ref="T194:T206" si="10">SUM(B194:S194)</f>
        <v>9</v>
      </c>
    </row>
    <row r="195" spans="1:20" x14ac:dyDescent="0.2">
      <c r="A195" s="23" t="s">
        <v>193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>
        <v>1</v>
      </c>
      <c r="N195" s="24"/>
      <c r="O195" s="24"/>
      <c r="P195" s="24"/>
      <c r="Q195" s="24"/>
      <c r="R195" s="24"/>
      <c r="S195" s="24"/>
      <c r="T195" s="18">
        <f t="shared" si="10"/>
        <v>1</v>
      </c>
    </row>
    <row r="196" spans="1:20" x14ac:dyDescent="0.2">
      <c r="A196" s="23" t="s">
        <v>194</v>
      </c>
      <c r="B196" s="24"/>
      <c r="C196" s="24">
        <v>1</v>
      </c>
      <c r="D196" s="24"/>
      <c r="E196" s="24">
        <v>6</v>
      </c>
      <c r="F196" s="24">
        <v>11</v>
      </c>
      <c r="G196" s="24">
        <v>14</v>
      </c>
      <c r="H196" s="24"/>
      <c r="I196" s="24">
        <v>1</v>
      </c>
      <c r="J196" s="24"/>
      <c r="K196" s="24"/>
      <c r="L196" s="24"/>
      <c r="M196" s="24">
        <v>6</v>
      </c>
      <c r="N196" s="24">
        <v>1</v>
      </c>
      <c r="O196" s="24"/>
      <c r="P196" s="24"/>
      <c r="Q196" s="24"/>
      <c r="R196" s="24"/>
      <c r="S196" s="24"/>
      <c r="T196" s="18">
        <f t="shared" si="10"/>
        <v>40</v>
      </c>
    </row>
    <row r="197" spans="1:20" x14ac:dyDescent="0.2">
      <c r="A197" s="23" t="s">
        <v>195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18">
        <f t="shared" si="10"/>
        <v>0</v>
      </c>
    </row>
    <row r="198" spans="1:20" x14ac:dyDescent="0.2">
      <c r="A198" s="23" t="s">
        <v>196</v>
      </c>
      <c r="B198" s="24"/>
      <c r="C198" s="24">
        <v>5</v>
      </c>
      <c r="D198" s="24">
        <v>9</v>
      </c>
      <c r="E198" s="24">
        <v>38</v>
      </c>
      <c r="F198" s="24">
        <v>7</v>
      </c>
      <c r="G198" s="24">
        <v>20</v>
      </c>
      <c r="H198" s="24">
        <v>12</v>
      </c>
      <c r="I198" s="24">
        <v>2</v>
      </c>
      <c r="J198" s="24"/>
      <c r="K198" s="24"/>
      <c r="L198" s="24"/>
      <c r="M198" s="24">
        <v>16</v>
      </c>
      <c r="N198" s="24">
        <v>2</v>
      </c>
      <c r="O198" s="24">
        <v>2</v>
      </c>
      <c r="P198" s="24"/>
      <c r="Q198" s="24"/>
      <c r="R198" s="24"/>
      <c r="S198" s="24"/>
      <c r="T198" s="18">
        <f t="shared" si="10"/>
        <v>113</v>
      </c>
    </row>
    <row r="199" spans="1:20" x14ac:dyDescent="0.2">
      <c r="A199" s="23" t="s">
        <v>197</v>
      </c>
      <c r="B199" s="24"/>
      <c r="C199" s="24"/>
      <c r="D199" s="24"/>
      <c r="E199" s="24"/>
      <c r="F199" s="24">
        <v>1</v>
      </c>
      <c r="G199" s="24"/>
      <c r="H199" s="24">
        <v>2</v>
      </c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18">
        <f t="shared" si="10"/>
        <v>3</v>
      </c>
    </row>
    <row r="200" spans="1:20" x14ac:dyDescent="0.2">
      <c r="A200" s="23" t="s">
        <v>198</v>
      </c>
      <c r="B200" s="24"/>
      <c r="C200" s="24">
        <v>10</v>
      </c>
      <c r="D200" s="24">
        <v>16</v>
      </c>
      <c r="E200" s="24">
        <v>3</v>
      </c>
      <c r="F200" s="24">
        <v>16</v>
      </c>
      <c r="G200" s="24">
        <v>13</v>
      </c>
      <c r="H200" s="24">
        <v>11</v>
      </c>
      <c r="I200" s="24">
        <v>11</v>
      </c>
      <c r="J200" s="24"/>
      <c r="K200" s="24"/>
      <c r="L200" s="24"/>
      <c r="M200" s="24">
        <v>20</v>
      </c>
      <c r="N200" s="24"/>
      <c r="O200" s="24">
        <v>8</v>
      </c>
      <c r="P200" s="24"/>
      <c r="Q200" s="24"/>
      <c r="R200" s="24">
        <v>6</v>
      </c>
      <c r="S200" s="24"/>
      <c r="T200" s="18">
        <f t="shared" si="10"/>
        <v>114</v>
      </c>
    </row>
    <row r="201" spans="1:20" x14ac:dyDescent="0.2">
      <c r="A201" s="23" t="s">
        <v>199</v>
      </c>
      <c r="B201" s="24"/>
      <c r="C201" s="24"/>
      <c r="D201" s="24"/>
      <c r="E201" s="24">
        <v>1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18">
        <f t="shared" si="10"/>
        <v>1</v>
      </c>
    </row>
    <row r="202" spans="1:20" x14ac:dyDescent="0.2">
      <c r="A202" s="23" t="s">
        <v>200</v>
      </c>
      <c r="B202" s="24"/>
      <c r="C202" s="24"/>
      <c r="D202" s="24"/>
      <c r="E202" s="24">
        <v>1</v>
      </c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1</v>
      </c>
    </row>
    <row r="203" spans="1:20" x14ac:dyDescent="0.2">
      <c r="A203" s="23" t="s">
        <v>201</v>
      </c>
      <c r="B203" s="24"/>
      <c r="C203" s="24"/>
      <c r="D203" s="24"/>
      <c r="E203" s="24">
        <v>3</v>
      </c>
      <c r="F203" s="24">
        <v>1</v>
      </c>
      <c r="G203" s="24"/>
      <c r="H203" s="24"/>
      <c r="I203" s="24"/>
      <c r="J203" s="24"/>
      <c r="K203" s="24"/>
      <c r="L203" s="24"/>
      <c r="M203" s="24">
        <v>1</v>
      </c>
      <c r="N203" s="24"/>
      <c r="O203" s="24"/>
      <c r="P203" s="24"/>
      <c r="Q203" s="24"/>
      <c r="R203" s="24"/>
      <c r="S203" s="24"/>
      <c r="T203" s="18">
        <f t="shared" si="10"/>
        <v>5</v>
      </c>
    </row>
    <row r="204" spans="1:20" x14ac:dyDescent="0.2">
      <c r="A204" s="23" t="s">
        <v>202</v>
      </c>
      <c r="B204" s="24"/>
      <c r="C204" s="24"/>
      <c r="D204" s="24"/>
      <c r="E204" s="24">
        <v>6</v>
      </c>
      <c r="F204" s="24">
        <v>1</v>
      </c>
      <c r="G204" s="24">
        <v>2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18">
        <f t="shared" si="10"/>
        <v>9</v>
      </c>
    </row>
    <row r="205" spans="1:20" x14ac:dyDescent="0.2">
      <c r="A205" s="23" t="s">
        <v>203</v>
      </c>
      <c r="B205" s="24"/>
      <c r="C205" s="24">
        <v>3</v>
      </c>
      <c r="D205" s="24">
        <v>1</v>
      </c>
      <c r="E205" s="24">
        <v>3</v>
      </c>
      <c r="F205" s="24">
        <v>3</v>
      </c>
      <c r="G205" s="24">
        <v>6</v>
      </c>
      <c r="H205" s="24"/>
      <c r="I205" s="24"/>
      <c r="J205" s="24"/>
      <c r="K205" s="24"/>
      <c r="L205" s="24"/>
      <c r="M205" s="24">
        <v>11</v>
      </c>
      <c r="N205" s="24">
        <v>1</v>
      </c>
      <c r="O205" s="24"/>
      <c r="P205" s="24"/>
      <c r="Q205" s="24"/>
      <c r="R205" s="24">
        <v>3</v>
      </c>
      <c r="S205" s="24"/>
      <c r="T205" s="18">
        <f t="shared" si="10"/>
        <v>31</v>
      </c>
    </row>
    <row r="206" spans="1:20" x14ac:dyDescent="0.2">
      <c r="A206" s="23" t="s">
        <v>204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18">
        <f t="shared" si="10"/>
        <v>0</v>
      </c>
    </row>
    <row r="207" spans="1:20" x14ac:dyDescent="0.2">
      <c r="A207" s="19" t="s">
        <v>205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7"/>
    </row>
    <row r="208" spans="1:20" x14ac:dyDescent="0.2">
      <c r="A208" s="23" t="s">
        <v>206</v>
      </c>
      <c r="B208" s="24"/>
      <c r="C208" s="24"/>
      <c r="D208" s="24"/>
      <c r="E208" s="24">
        <v>10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18">
        <f>SUM(B208:S208)</f>
        <v>10</v>
      </c>
    </row>
    <row r="209" spans="1:20" x14ac:dyDescent="0.2">
      <c r="A209" s="23" t="s">
        <v>207</v>
      </c>
      <c r="B209" s="24"/>
      <c r="C209" s="24"/>
      <c r="D209" s="24"/>
      <c r="E209" s="24">
        <v>1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>SUM(B209:S209)</f>
        <v>1</v>
      </c>
    </row>
    <row r="210" spans="1:20" x14ac:dyDescent="0.2">
      <c r="A210" s="23" t="s">
        <v>208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0</v>
      </c>
    </row>
    <row r="211" spans="1:20" x14ac:dyDescent="0.2">
      <c r="A211" s="23" t="s">
        <v>209</v>
      </c>
      <c r="B211" s="24"/>
      <c r="C211" s="24"/>
      <c r="D211" s="24"/>
      <c r="E211" s="24"/>
      <c r="F211" s="24"/>
      <c r="G211" s="24">
        <v>2</v>
      </c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2</v>
      </c>
    </row>
    <row r="212" spans="1:20" x14ac:dyDescent="0.2">
      <c r="A212" s="23" t="s">
        <v>210</v>
      </c>
      <c r="B212" s="24"/>
      <c r="C212" s="24"/>
      <c r="D212" s="24"/>
      <c r="E212" s="24">
        <v>6</v>
      </c>
      <c r="F212" s="24"/>
      <c r="G212" s="24">
        <v>8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14</v>
      </c>
    </row>
    <row r="213" spans="1:20" x14ac:dyDescent="0.2">
      <c r="A213" s="19" t="s">
        <v>211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7"/>
    </row>
    <row r="214" spans="1:20" x14ac:dyDescent="0.2">
      <c r="A214" s="23" t="s">
        <v>212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18">
        <f>SUM(B214:S214)</f>
        <v>0</v>
      </c>
    </row>
    <row r="215" spans="1:20" x14ac:dyDescent="0.2">
      <c r="A215" s="19" t="s">
        <v>213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7"/>
    </row>
    <row r="216" spans="1:20" x14ac:dyDescent="0.2">
      <c r="A216" s="30" t="s">
        <v>321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18">
        <f>SUM(B216:S216)</f>
        <v>0</v>
      </c>
    </row>
    <row r="217" spans="1:20" x14ac:dyDescent="0.2">
      <c r="A217" s="19" t="s">
        <v>322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7"/>
    </row>
    <row r="218" spans="1:20" x14ac:dyDescent="0.2">
      <c r="A218" s="23" t="s">
        <v>216</v>
      </c>
      <c r="B218" s="24"/>
      <c r="C218" s="24"/>
      <c r="D218" s="24">
        <v>5</v>
      </c>
      <c r="E218" s="24">
        <v>5</v>
      </c>
      <c r="F218" s="24">
        <v>1</v>
      </c>
      <c r="G218" s="24"/>
      <c r="H218" s="24"/>
      <c r="I218" s="24"/>
      <c r="J218" s="24"/>
      <c r="K218" s="24"/>
      <c r="L218" s="24"/>
      <c r="M218" s="24"/>
      <c r="N218" s="24"/>
      <c r="O218" s="24">
        <v>7</v>
      </c>
      <c r="P218" s="24"/>
      <c r="Q218" s="24"/>
      <c r="R218" s="24"/>
      <c r="S218" s="24"/>
      <c r="T218" s="18">
        <f>SUM(B218:S218)</f>
        <v>18</v>
      </c>
    </row>
    <row r="219" spans="1:20" x14ac:dyDescent="0.2">
      <c r="A219" s="23" t="s">
        <v>286</v>
      </c>
      <c r="B219" s="24"/>
      <c r="C219" s="24"/>
      <c r="D219" s="24"/>
      <c r="E219" s="24">
        <v>1</v>
      </c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18">
        <f>SUM(B219:S219)</f>
        <v>1</v>
      </c>
    </row>
    <row r="220" spans="1:20" x14ac:dyDescent="0.2">
      <c r="A220" s="23" t="s">
        <v>218</v>
      </c>
      <c r="B220" s="24"/>
      <c r="C220" s="24"/>
      <c r="D220" s="24"/>
      <c r="E220" s="24">
        <v>1</v>
      </c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1</v>
      </c>
    </row>
    <row r="221" spans="1:20" x14ac:dyDescent="0.2">
      <c r="A221" s="19" t="s">
        <v>217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7"/>
    </row>
    <row r="222" spans="1:20" x14ac:dyDescent="0.2">
      <c r="A222" s="30" t="s">
        <v>323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18">
        <f t="shared" ref="T222:T231" si="11">SUM(B222:S222)</f>
        <v>0</v>
      </c>
    </row>
    <row r="223" spans="1:20" x14ac:dyDescent="0.2">
      <c r="A223" s="23" t="s">
        <v>221</v>
      </c>
      <c r="B223" s="24"/>
      <c r="C223" s="24"/>
      <c r="D223" s="24">
        <v>3</v>
      </c>
      <c r="E223" s="24"/>
      <c r="F223" s="24">
        <v>1</v>
      </c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18">
        <f t="shared" si="11"/>
        <v>4</v>
      </c>
    </row>
    <row r="224" spans="1:20" x14ac:dyDescent="0.2">
      <c r="A224" s="23" t="s">
        <v>222</v>
      </c>
      <c r="B224" s="24"/>
      <c r="C224" s="24"/>
      <c r="D224" s="24">
        <v>1</v>
      </c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18">
        <f t="shared" si="11"/>
        <v>1</v>
      </c>
    </row>
    <row r="225" spans="1:20" x14ac:dyDescent="0.2">
      <c r="A225" s="23" t="s">
        <v>223</v>
      </c>
      <c r="B225" s="24"/>
      <c r="C225" s="24"/>
      <c r="D225" s="24"/>
      <c r="E225" s="24"/>
      <c r="F225" s="24"/>
      <c r="G225" s="24"/>
      <c r="H225" s="24">
        <v>4</v>
      </c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18">
        <f t="shared" si="11"/>
        <v>4</v>
      </c>
    </row>
    <row r="226" spans="1:20" x14ac:dyDescent="0.2">
      <c r="A226" s="23" t="s">
        <v>224</v>
      </c>
      <c r="B226" s="24"/>
      <c r="C226" s="24"/>
      <c r="D226" s="24"/>
      <c r="E226" s="24"/>
      <c r="F226" s="24">
        <v>5</v>
      </c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18">
        <f t="shared" si="11"/>
        <v>5</v>
      </c>
    </row>
    <row r="227" spans="1:20" x14ac:dyDescent="0.2">
      <c r="A227" s="23" t="s">
        <v>225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18">
        <f t="shared" si="11"/>
        <v>0</v>
      </c>
    </row>
    <row r="228" spans="1:20" x14ac:dyDescent="0.2">
      <c r="A228" s="23" t="s">
        <v>226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0</v>
      </c>
    </row>
    <row r="229" spans="1:20" x14ac:dyDescent="0.2">
      <c r="A229" s="23" t="s">
        <v>227</v>
      </c>
      <c r="B229" s="24"/>
      <c r="C229" s="24"/>
      <c r="D229" s="24"/>
      <c r="E229" s="24">
        <v>6</v>
      </c>
      <c r="F229" s="24">
        <v>1</v>
      </c>
      <c r="G229" s="24">
        <v>4</v>
      </c>
      <c r="H229" s="24">
        <v>15</v>
      </c>
      <c r="I229" s="24"/>
      <c r="J229" s="24"/>
      <c r="K229" s="24"/>
      <c r="L229" s="24"/>
      <c r="M229" s="24"/>
      <c r="N229" s="24">
        <v>4</v>
      </c>
      <c r="O229" s="24">
        <v>32</v>
      </c>
      <c r="P229" s="24"/>
      <c r="Q229" s="24"/>
      <c r="R229" s="24"/>
      <c r="S229" s="24"/>
      <c r="T229" s="18">
        <f t="shared" si="11"/>
        <v>62</v>
      </c>
    </row>
    <row r="230" spans="1:20" x14ac:dyDescent="0.2">
      <c r="A230" s="23" t="s">
        <v>228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>
        <v>2</v>
      </c>
      <c r="P230" s="24"/>
      <c r="Q230" s="24"/>
      <c r="R230" s="24"/>
      <c r="S230" s="24"/>
      <c r="T230" s="18">
        <f t="shared" si="11"/>
        <v>2</v>
      </c>
    </row>
    <row r="231" spans="1:20" x14ac:dyDescent="0.2">
      <c r="A231" s="23" t="s">
        <v>229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>
        <v>3</v>
      </c>
      <c r="R231" s="24"/>
      <c r="S231" s="24"/>
      <c r="T231" s="18">
        <f t="shared" si="11"/>
        <v>3</v>
      </c>
    </row>
    <row r="232" spans="1:20" x14ac:dyDescent="0.2">
      <c r="A232" s="19" t="s">
        <v>230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7"/>
    </row>
    <row r="233" spans="1:20" ht="13.5" x14ac:dyDescent="0.2">
      <c r="A233" s="23" t="s">
        <v>324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>
        <v>1</v>
      </c>
      <c r="P233" s="24"/>
      <c r="Q233" s="24"/>
      <c r="R233" s="24"/>
      <c r="S233" s="24"/>
      <c r="T233" s="18">
        <f t="shared" ref="T233:T245" si="12">SUM(B233:S233)</f>
        <v>1</v>
      </c>
    </row>
    <row r="234" spans="1:20" x14ac:dyDescent="0.2">
      <c r="A234" s="23" t="s">
        <v>273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18">
        <f t="shared" si="12"/>
        <v>0</v>
      </c>
    </row>
    <row r="235" spans="1:20" x14ac:dyDescent="0.2">
      <c r="A235" s="23" t="s">
        <v>231</v>
      </c>
      <c r="B235" s="24"/>
      <c r="C235" s="24">
        <v>4</v>
      </c>
      <c r="D235" s="24">
        <v>4</v>
      </c>
      <c r="E235" s="24">
        <v>5</v>
      </c>
      <c r="F235" s="24"/>
      <c r="G235" s="24">
        <v>3</v>
      </c>
      <c r="H235" s="24">
        <v>3</v>
      </c>
      <c r="I235" s="24">
        <v>1</v>
      </c>
      <c r="J235" s="24"/>
      <c r="K235" s="24"/>
      <c r="L235" s="24"/>
      <c r="M235" s="24"/>
      <c r="N235" s="24">
        <v>4</v>
      </c>
      <c r="O235" s="24">
        <v>4</v>
      </c>
      <c r="P235" s="24"/>
      <c r="Q235" s="24"/>
      <c r="R235" s="24">
        <v>1</v>
      </c>
      <c r="S235" s="24"/>
      <c r="T235" s="18">
        <f t="shared" si="12"/>
        <v>29</v>
      </c>
    </row>
    <row r="236" spans="1:20" x14ac:dyDescent="0.2">
      <c r="A236" s="23" t="s">
        <v>232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18">
        <f t="shared" si="12"/>
        <v>0</v>
      </c>
    </row>
    <row r="237" spans="1:20" x14ac:dyDescent="0.2">
      <c r="A237" s="23" t="s">
        <v>233</v>
      </c>
      <c r="B237" s="24"/>
      <c r="C237" s="24"/>
      <c r="D237" s="24"/>
      <c r="E237" s="24"/>
      <c r="F237" s="24"/>
      <c r="G237" s="24">
        <v>5</v>
      </c>
      <c r="H237" s="24"/>
      <c r="I237" s="24"/>
      <c r="J237" s="24"/>
      <c r="K237" s="24"/>
      <c r="L237" s="24"/>
      <c r="M237" s="24">
        <v>1</v>
      </c>
      <c r="N237" s="24"/>
      <c r="O237" s="24"/>
      <c r="P237" s="24"/>
      <c r="Q237" s="24"/>
      <c r="R237" s="24"/>
      <c r="S237" s="24"/>
      <c r="T237" s="18">
        <f t="shared" si="12"/>
        <v>6</v>
      </c>
    </row>
    <row r="238" spans="1:20" x14ac:dyDescent="0.2">
      <c r="A238" s="23" t="s">
        <v>234</v>
      </c>
      <c r="B238" s="24"/>
      <c r="C238" s="24"/>
      <c r="D238" s="24"/>
      <c r="E238" s="24"/>
      <c r="F238" s="24"/>
      <c r="G238" s="24"/>
      <c r="H238" s="24">
        <v>1</v>
      </c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18">
        <f t="shared" si="12"/>
        <v>1</v>
      </c>
    </row>
    <row r="239" spans="1:20" x14ac:dyDescent="0.2">
      <c r="A239" s="23" t="s">
        <v>235</v>
      </c>
      <c r="B239" s="24"/>
      <c r="C239" s="24"/>
      <c r="D239" s="24"/>
      <c r="E239" s="24">
        <v>10</v>
      </c>
      <c r="F239" s="24">
        <v>3</v>
      </c>
      <c r="G239" s="24"/>
      <c r="H239" s="24"/>
      <c r="I239" s="24"/>
      <c r="J239" s="24"/>
      <c r="K239" s="24"/>
      <c r="L239" s="24"/>
      <c r="M239" s="24">
        <v>15</v>
      </c>
      <c r="N239" s="24"/>
      <c r="O239" s="24">
        <v>2</v>
      </c>
      <c r="P239" s="24"/>
      <c r="Q239" s="24">
        <v>1</v>
      </c>
      <c r="R239" s="24"/>
      <c r="S239" s="24"/>
      <c r="T239" s="18">
        <f t="shared" si="12"/>
        <v>31</v>
      </c>
    </row>
    <row r="240" spans="1:20" x14ac:dyDescent="0.2">
      <c r="A240" s="23" t="s">
        <v>236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18">
        <f t="shared" si="12"/>
        <v>0</v>
      </c>
    </row>
    <row r="241" spans="1:20" x14ac:dyDescent="0.2">
      <c r="A241" s="23" t="s">
        <v>237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18">
        <f t="shared" si="12"/>
        <v>0</v>
      </c>
    </row>
    <row r="242" spans="1:20" x14ac:dyDescent="0.2">
      <c r="A242" s="23" t="s">
        <v>238</v>
      </c>
      <c r="B242" s="24"/>
      <c r="C242" s="24">
        <v>1</v>
      </c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18">
        <f t="shared" si="12"/>
        <v>1</v>
      </c>
    </row>
    <row r="243" spans="1:20" x14ac:dyDescent="0.2">
      <c r="A243" s="23" t="s">
        <v>239</v>
      </c>
      <c r="B243" s="24"/>
      <c r="C243" s="24">
        <v>2</v>
      </c>
      <c r="D243" s="24">
        <v>10</v>
      </c>
      <c r="E243" s="24">
        <v>10</v>
      </c>
      <c r="F243" s="24">
        <v>12</v>
      </c>
      <c r="G243" s="24">
        <v>13</v>
      </c>
      <c r="H243" s="24">
        <v>21</v>
      </c>
      <c r="I243" s="24">
        <v>5</v>
      </c>
      <c r="J243" s="24"/>
      <c r="K243" s="24"/>
      <c r="L243" s="24"/>
      <c r="M243" s="24">
        <v>5</v>
      </c>
      <c r="N243" s="24">
        <v>3</v>
      </c>
      <c r="O243" s="24">
        <v>17</v>
      </c>
      <c r="P243" s="24"/>
      <c r="Q243" s="24"/>
      <c r="R243" s="24">
        <v>8</v>
      </c>
      <c r="S243" s="24"/>
      <c r="T243" s="18">
        <f t="shared" si="12"/>
        <v>106</v>
      </c>
    </row>
    <row r="244" spans="1:20" x14ac:dyDescent="0.2">
      <c r="A244" s="23" t="s">
        <v>240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18">
        <f>SUM(B244:S244)</f>
        <v>0</v>
      </c>
    </row>
    <row r="245" spans="1:20" x14ac:dyDescent="0.2">
      <c r="A245" s="23" t="s">
        <v>241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18">
        <f t="shared" si="12"/>
        <v>0</v>
      </c>
    </row>
    <row r="246" spans="1:20" x14ac:dyDescent="0.2">
      <c r="A246" s="19" t="s">
        <v>285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7"/>
    </row>
    <row r="247" spans="1:20" x14ac:dyDescent="0.2">
      <c r="A247" s="23" t="s">
        <v>243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18">
        <f>SUM(B247:S247)</f>
        <v>0</v>
      </c>
    </row>
    <row r="248" spans="1:20" x14ac:dyDescent="0.2">
      <c r="A248" s="3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/>
    </row>
    <row r="249" spans="1:20" x14ac:dyDescent="0.2">
      <c r="A249" s="3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32"/>
    </row>
    <row r="250" spans="1:20" x14ac:dyDescent="0.2">
      <c r="A250" s="33" t="s">
        <v>284</v>
      </c>
      <c r="B250" s="18">
        <f t="shared" ref="B250:T250" si="13">SUM(B4:B249)</f>
        <v>0</v>
      </c>
      <c r="C250" s="18">
        <f t="shared" si="13"/>
        <v>68</v>
      </c>
      <c r="D250" s="18">
        <f t="shared" si="13"/>
        <v>143</v>
      </c>
      <c r="E250" s="18">
        <f t="shared" si="13"/>
        <v>237</v>
      </c>
      <c r="F250" s="18">
        <f t="shared" si="13"/>
        <v>202</v>
      </c>
      <c r="G250" s="18">
        <f t="shared" si="13"/>
        <v>430</v>
      </c>
      <c r="H250" s="18">
        <f t="shared" si="13"/>
        <v>156</v>
      </c>
      <c r="I250" s="18">
        <f t="shared" si="13"/>
        <v>74</v>
      </c>
      <c r="J250" s="18">
        <f t="shared" si="13"/>
        <v>0</v>
      </c>
      <c r="K250" s="18">
        <f t="shared" si="13"/>
        <v>0</v>
      </c>
      <c r="L250" s="18">
        <f t="shared" si="13"/>
        <v>0</v>
      </c>
      <c r="M250" s="18">
        <f t="shared" si="13"/>
        <v>212</v>
      </c>
      <c r="N250" s="18">
        <f t="shared" si="13"/>
        <v>30</v>
      </c>
      <c r="O250" s="18">
        <f t="shared" si="13"/>
        <v>110</v>
      </c>
      <c r="P250" s="18">
        <f t="shared" si="13"/>
        <v>0</v>
      </c>
      <c r="Q250" s="18">
        <f t="shared" si="13"/>
        <v>27</v>
      </c>
      <c r="R250" s="18">
        <f t="shared" si="13"/>
        <v>24</v>
      </c>
      <c r="S250" s="18">
        <f t="shared" si="13"/>
        <v>0</v>
      </c>
      <c r="T250" s="18">
        <f t="shared" si="13"/>
        <v>1713</v>
      </c>
    </row>
    <row r="251" spans="1:20" x14ac:dyDescent="0.2">
      <c r="A251" s="34" t="s">
        <v>248</v>
      </c>
      <c r="B251" s="27">
        <f t="shared" ref="B251:S251" si="14">COUNT(B3:B249)</f>
        <v>0</v>
      </c>
      <c r="C251" s="27">
        <f t="shared" si="14"/>
        <v>21</v>
      </c>
      <c r="D251" s="27">
        <f t="shared" si="14"/>
        <v>35</v>
      </c>
      <c r="E251" s="27">
        <f t="shared" si="14"/>
        <v>56</v>
      </c>
      <c r="F251" s="27">
        <f t="shared" si="14"/>
        <v>49</v>
      </c>
      <c r="G251" s="27">
        <f t="shared" si="14"/>
        <v>50</v>
      </c>
      <c r="H251" s="27">
        <f t="shared" si="14"/>
        <v>27</v>
      </c>
      <c r="I251" s="27">
        <f t="shared" si="14"/>
        <v>18</v>
      </c>
      <c r="J251" s="27">
        <f t="shared" si="14"/>
        <v>0</v>
      </c>
      <c r="K251" s="27">
        <f t="shared" si="14"/>
        <v>0</v>
      </c>
      <c r="L251" s="27">
        <f t="shared" si="14"/>
        <v>0</v>
      </c>
      <c r="M251" s="27">
        <f t="shared" si="14"/>
        <v>36</v>
      </c>
      <c r="N251" s="27">
        <f t="shared" si="14"/>
        <v>14</v>
      </c>
      <c r="O251" s="27">
        <f t="shared" si="14"/>
        <v>29</v>
      </c>
      <c r="P251" s="27">
        <f t="shared" si="14"/>
        <v>0</v>
      </c>
      <c r="Q251" s="27">
        <f t="shared" si="14"/>
        <v>9</v>
      </c>
      <c r="R251" s="27">
        <f t="shared" si="14"/>
        <v>8</v>
      </c>
      <c r="S251" s="27">
        <f t="shared" si="14"/>
        <v>0</v>
      </c>
      <c r="T251" s="35">
        <f>COUNTIF(T4:T249,"&gt;0")</f>
        <v>98</v>
      </c>
    </row>
    <row r="252" spans="1:20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36" t="s">
        <v>325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36" t="s">
        <v>326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327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328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329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330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3" t="s">
        <v>384</v>
      </c>
      <c r="B260" s="2"/>
      <c r="C260" s="2"/>
      <c r="D260" s="2"/>
      <c r="E260" s="44" t="s">
        <v>355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3" t="s">
        <v>376</v>
      </c>
      <c r="B261" s="2"/>
      <c r="C261" s="2"/>
      <c r="D261" s="2"/>
      <c r="E261" s="42" t="s">
        <v>346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3" t="s">
        <v>342</v>
      </c>
      <c r="B262" s="2"/>
      <c r="C262" s="2"/>
      <c r="D262" s="2"/>
      <c r="E262" s="42" t="s">
        <v>347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343</v>
      </c>
      <c r="B263" s="2"/>
      <c r="C263" s="2"/>
      <c r="D263" s="2"/>
      <c r="E263" s="42" t="s">
        <v>348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37" t="s">
        <v>333</v>
      </c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9"/>
      <c r="T265" s="40"/>
    </row>
  </sheetData>
  <mergeCells count="1">
    <mergeCell ref="B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6"/>
  <sheetViews>
    <sheetView zoomScaleNormal="100" workbookViewId="0">
      <pane ySplit="2" topLeftCell="A108" activePane="bottomLeft" state="frozen"/>
      <selection pane="bottomLeft" activeCell="A118" sqref="A118:XFD118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341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8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f t="shared" ref="T17:T38" si="0">SUM(B17:S17)</f>
        <v>0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/>
      <c r="F20" s="24">
        <v>1</v>
      </c>
      <c r="G20" s="24">
        <v>8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8">
        <f t="shared" si="0"/>
        <v>9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8">
        <f t="shared" si="0"/>
        <v>0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>
        <v>4</v>
      </c>
      <c r="G33" s="24">
        <v>10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8">
        <f t="shared" si="0"/>
        <v>14</v>
      </c>
    </row>
    <row r="34" spans="1:20" x14ac:dyDescent="0.2">
      <c r="A34" s="23" t="s">
        <v>31</v>
      </c>
      <c r="B34" s="24"/>
      <c r="C34" s="24"/>
      <c r="D34" s="24"/>
      <c r="E34" s="24">
        <v>3</v>
      </c>
      <c r="F34" s="24"/>
      <c r="G34" s="24">
        <v>52</v>
      </c>
      <c r="H34" s="24"/>
      <c r="I34" s="24"/>
      <c r="J34" s="24"/>
      <c r="K34" s="24"/>
      <c r="L34" s="24"/>
      <c r="M34" s="24">
        <v>3</v>
      </c>
      <c r="N34" s="24"/>
      <c r="O34" s="24"/>
      <c r="P34" s="24"/>
      <c r="Q34" s="24"/>
      <c r="R34" s="24"/>
      <c r="S34" s="24"/>
      <c r="T34" s="18">
        <f t="shared" si="0"/>
        <v>58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0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0</v>
      </c>
    </row>
    <row r="37" spans="1:20" x14ac:dyDescent="0.2">
      <c r="A37" s="23" t="s">
        <v>34</v>
      </c>
      <c r="B37" s="24"/>
      <c r="C37" s="24"/>
      <c r="D37" s="24"/>
      <c r="E37" s="24">
        <v>3</v>
      </c>
      <c r="F37" s="24"/>
      <c r="G37" s="24"/>
      <c r="H37" s="24"/>
      <c r="I37" s="24">
        <v>5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8">
        <f t="shared" si="0"/>
        <v>8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18">
        <f t="shared" ref="T40:T54" si="1">SUM(B40:S40)</f>
        <v>2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>
        <v>3</v>
      </c>
      <c r="E42" s="24"/>
      <c r="F42" s="24">
        <v>1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4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>
        <v>1</v>
      </c>
      <c r="L43" s="24"/>
      <c r="M43" s="24"/>
      <c r="N43" s="24"/>
      <c r="O43" s="24"/>
      <c r="P43" s="24"/>
      <c r="Q43" s="24"/>
      <c r="R43" s="24"/>
      <c r="S43" s="24"/>
      <c r="T43" s="18">
        <f t="shared" si="1"/>
        <v>1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/>
      <c r="D46" s="24">
        <v>2</v>
      </c>
      <c r="E46" s="24"/>
      <c r="F46" s="24"/>
      <c r="G46" s="24"/>
      <c r="H46" s="24"/>
      <c r="I46" s="24"/>
      <c r="J46" s="24"/>
      <c r="K46" s="24">
        <v>1</v>
      </c>
      <c r="L46" s="24"/>
      <c r="M46" s="24"/>
      <c r="N46" s="24"/>
      <c r="O46" s="24">
        <v>1</v>
      </c>
      <c r="P46" s="24"/>
      <c r="Q46" s="24"/>
      <c r="R46" s="24"/>
      <c r="S46" s="24"/>
      <c r="T46" s="18">
        <f t="shared" si="1"/>
        <v>4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0</v>
      </c>
    </row>
    <row r="49" spans="1:20" x14ac:dyDescent="0.2">
      <c r="A49" s="23" t="s">
        <v>47</v>
      </c>
      <c r="B49" s="24"/>
      <c r="C49" s="24"/>
      <c r="D49" s="24"/>
      <c r="E49" s="24"/>
      <c r="F49" s="24"/>
      <c r="G49" s="24"/>
      <c r="H49" s="24"/>
      <c r="I49" s="24">
        <v>1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18">
        <f t="shared" si="1"/>
        <v>1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1</v>
      </c>
      <c r="H50" s="24"/>
      <c r="I50" s="24">
        <v>1</v>
      </c>
      <c r="J50" s="24"/>
      <c r="K50" s="24"/>
      <c r="L50" s="24"/>
      <c r="M50" s="24"/>
      <c r="N50" s="24"/>
      <c r="O50" s="24"/>
      <c r="P50" s="24"/>
      <c r="Q50" s="24">
        <v>1</v>
      </c>
      <c r="R50" s="24"/>
      <c r="S50" s="24"/>
      <c r="T50" s="18">
        <f t="shared" si="1"/>
        <v>3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0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0</v>
      </c>
    </row>
    <row r="57" spans="1:20" ht="13.5" x14ac:dyDescent="0.2">
      <c r="A57" s="23" t="s">
        <v>311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4"/>
      <c r="O57" s="24"/>
      <c r="P57" s="24"/>
      <c r="Q57" s="24"/>
      <c r="R57" s="24"/>
      <c r="S57" s="24"/>
      <c r="T57" s="18">
        <f t="shared" si="2"/>
        <v>0</v>
      </c>
    </row>
    <row r="58" spans="1:20" ht="13.5" x14ac:dyDescent="0.2">
      <c r="A58" s="23" t="s">
        <v>312</v>
      </c>
      <c r="B58" s="29">
        <v>2</v>
      </c>
      <c r="C58" s="29">
        <v>1</v>
      </c>
      <c r="D58" s="29">
        <v>16</v>
      </c>
      <c r="E58" s="29">
        <v>1</v>
      </c>
      <c r="F58" s="29"/>
      <c r="G58" s="29">
        <v>1</v>
      </c>
      <c r="H58" s="29">
        <v>2</v>
      </c>
      <c r="I58" s="29">
        <v>1</v>
      </c>
      <c r="J58" s="29"/>
      <c r="K58" s="29">
        <v>4</v>
      </c>
      <c r="L58" s="29"/>
      <c r="M58" s="29">
        <v>1</v>
      </c>
      <c r="N58" s="24"/>
      <c r="O58" s="24"/>
      <c r="P58" s="24"/>
      <c r="Q58" s="24"/>
      <c r="R58" s="24"/>
      <c r="S58" s="24"/>
      <c r="T58" s="18">
        <f t="shared" si="2"/>
        <v>29</v>
      </c>
    </row>
    <row r="59" spans="1:20" x14ac:dyDescent="0.2">
      <c r="A59" s="23" t="s">
        <v>56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0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0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>
        <v>1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1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1</v>
      </c>
      <c r="F71" s="24">
        <v>1</v>
      </c>
      <c r="G71" s="24">
        <v>8</v>
      </c>
      <c r="H71" s="24"/>
      <c r="I71" s="24">
        <v>2</v>
      </c>
      <c r="J71" s="24"/>
      <c r="K71" s="24"/>
      <c r="L71" s="24"/>
      <c r="M71" s="24">
        <v>3</v>
      </c>
      <c r="N71" s="24"/>
      <c r="O71" s="24"/>
      <c r="P71" s="24"/>
      <c r="Q71" s="24">
        <v>2</v>
      </c>
      <c r="R71" s="24"/>
      <c r="S71" s="24"/>
      <c r="T71" s="18">
        <f t="shared" si="3"/>
        <v>17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8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351</v>
      </c>
      <c r="B83" s="24"/>
      <c r="C83" s="24"/>
      <c r="D83" s="24"/>
      <c r="E83" s="24"/>
      <c r="F83" s="24"/>
      <c r="G83" s="24">
        <v>1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1</v>
      </c>
    </row>
    <row r="84" spans="1:20" x14ac:dyDescent="0.2">
      <c r="A84" s="23" t="s">
        <v>80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81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82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83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23" t="s">
        <v>84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18">
        <f t="shared" si="4"/>
        <v>0</v>
      </c>
    </row>
    <row r="89" spans="1:20" x14ac:dyDescent="0.2">
      <c r="A89" s="19" t="s">
        <v>313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6"/>
      <c r="Q89" s="26"/>
      <c r="R89" s="26"/>
      <c r="S89" s="26"/>
      <c r="T89" s="27"/>
    </row>
    <row r="90" spans="1:20" ht="13.5" x14ac:dyDescent="0.2">
      <c r="A90" s="23" t="s">
        <v>314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87</v>
      </c>
      <c r="B91" s="24"/>
      <c r="C91" s="24"/>
      <c r="D91" s="24"/>
      <c r="E91" s="24"/>
      <c r="F91" s="24"/>
      <c r="G91" s="24"/>
      <c r="H91" s="24"/>
      <c r="I91" s="24">
        <v>13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13</v>
      </c>
    </row>
    <row r="92" spans="1:20" x14ac:dyDescent="0.2">
      <c r="A92" s="23" t="s">
        <v>88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18">
        <f>SUM(B92:S92)</f>
        <v>0</v>
      </c>
    </row>
    <row r="93" spans="1:20" x14ac:dyDescent="0.2">
      <c r="A93" s="19" t="s">
        <v>89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6"/>
      <c r="Q93" s="26"/>
      <c r="R93" s="26"/>
      <c r="S93" s="26"/>
      <c r="T93" s="27"/>
    </row>
    <row r="94" spans="1:20" x14ac:dyDescent="0.2">
      <c r="A94" s="23" t="s">
        <v>90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ref="T94:T102" si="5">SUM(B94:S94)</f>
        <v>0</v>
      </c>
    </row>
    <row r="95" spans="1:20" x14ac:dyDescent="0.2">
      <c r="A95" s="23" t="s">
        <v>91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18">
        <f t="shared" si="5"/>
        <v>0</v>
      </c>
    </row>
    <row r="96" spans="1:20" x14ac:dyDescent="0.2">
      <c r="A96" s="23" t="s">
        <v>92</v>
      </c>
      <c r="B96" s="24"/>
      <c r="C96" s="24"/>
      <c r="D96" s="24"/>
      <c r="E96" s="24">
        <v>1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1</v>
      </c>
    </row>
    <row r="97" spans="1:20" x14ac:dyDescent="0.2">
      <c r="A97" s="23" t="s">
        <v>93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18">
        <f t="shared" si="5"/>
        <v>0</v>
      </c>
    </row>
    <row r="98" spans="1:20" x14ac:dyDescent="0.2">
      <c r="A98" s="23" t="s">
        <v>94</v>
      </c>
      <c r="B98" s="24"/>
      <c r="C98" s="24"/>
      <c r="D98" s="24"/>
      <c r="E98" s="24"/>
      <c r="F98" s="24"/>
      <c r="G98" s="24">
        <v>2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2</v>
      </c>
    </row>
    <row r="99" spans="1:20" x14ac:dyDescent="0.2">
      <c r="A99" s="23" t="s">
        <v>95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96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97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23" t="s">
        <v>98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18">
        <f t="shared" si="5"/>
        <v>0</v>
      </c>
    </row>
    <row r="103" spans="1:20" x14ac:dyDescent="0.2">
      <c r="A103" s="19" t="s">
        <v>99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7"/>
    </row>
    <row r="104" spans="1:20" x14ac:dyDescent="0.2">
      <c r="A104" s="23" t="s">
        <v>100</v>
      </c>
      <c r="B104" s="24"/>
      <c r="C104" s="24"/>
      <c r="D104" s="24"/>
      <c r="E104" s="24"/>
      <c r="F104" s="24"/>
      <c r="G104" s="24">
        <v>2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8">
        <f>SUM(B104:S104)</f>
        <v>2</v>
      </c>
    </row>
    <row r="105" spans="1:20" x14ac:dyDescent="0.2">
      <c r="A105" s="19" t="s">
        <v>101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7"/>
    </row>
    <row r="106" spans="1:20" x14ac:dyDescent="0.2">
      <c r="A106" s="23" t="s">
        <v>102</v>
      </c>
      <c r="B106" s="24"/>
      <c r="C106" s="24"/>
      <c r="D106" s="24"/>
      <c r="E106" s="24"/>
      <c r="F106" s="24"/>
      <c r="G106" s="24"/>
      <c r="H106" s="24">
        <v>3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>
        <f>SUM(B106:S106)</f>
        <v>3</v>
      </c>
    </row>
    <row r="107" spans="1:20" x14ac:dyDescent="0.2">
      <c r="A107" s="23" t="s">
        <v>103</v>
      </c>
      <c r="B107" s="24"/>
      <c r="C107" s="24"/>
      <c r="D107" s="24">
        <v>2</v>
      </c>
      <c r="E107" s="24"/>
      <c r="F107" s="24"/>
      <c r="G107" s="24"/>
      <c r="H107" s="24"/>
      <c r="I107" s="24">
        <v>2</v>
      </c>
      <c r="J107" s="24"/>
      <c r="K107" s="24">
        <v>1</v>
      </c>
      <c r="L107" s="24"/>
      <c r="M107" s="24"/>
      <c r="N107" s="24"/>
      <c r="O107" s="24"/>
      <c r="P107" s="24"/>
      <c r="Q107" s="24">
        <v>2</v>
      </c>
      <c r="R107" s="24"/>
      <c r="S107" s="24"/>
      <c r="T107" s="18">
        <f>SUM(B107:S107)</f>
        <v>7</v>
      </c>
    </row>
    <row r="108" spans="1:20" x14ac:dyDescent="0.2">
      <c r="A108" s="19" t="s">
        <v>104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7"/>
    </row>
    <row r="109" spans="1:20" x14ac:dyDescent="0.2">
      <c r="A109" s="23" t="s">
        <v>105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0</v>
      </c>
    </row>
    <row r="110" spans="1:20" x14ac:dyDescent="0.2">
      <c r="A110" s="23" t="s">
        <v>106</v>
      </c>
      <c r="B110" s="24"/>
      <c r="C110" s="24"/>
      <c r="D110" s="24">
        <v>1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18">
        <f>SUM(B110:S110)</f>
        <v>1</v>
      </c>
    </row>
    <row r="111" spans="1:20" x14ac:dyDescent="0.2">
      <c r="A111" s="23" t="s">
        <v>107</v>
      </c>
      <c r="B111" s="24"/>
      <c r="C111" s="24">
        <v>2</v>
      </c>
      <c r="D111" s="24"/>
      <c r="E111" s="24">
        <v>2</v>
      </c>
      <c r="F111" s="24"/>
      <c r="G111" s="24"/>
      <c r="H111" s="24">
        <v>1</v>
      </c>
      <c r="I111" s="24">
        <v>5</v>
      </c>
      <c r="J111" s="24"/>
      <c r="K111" s="24">
        <v>1</v>
      </c>
      <c r="L111" s="24">
        <v>3</v>
      </c>
      <c r="M111" s="24">
        <v>5</v>
      </c>
      <c r="N111" s="24"/>
      <c r="O111" s="24"/>
      <c r="P111" s="24"/>
      <c r="Q111" s="24"/>
      <c r="R111" s="24"/>
      <c r="S111" s="24"/>
      <c r="T111" s="18">
        <f>SUM(B111:S111)</f>
        <v>19</v>
      </c>
    </row>
    <row r="112" spans="1:20" x14ac:dyDescent="0.2">
      <c r="A112" s="19" t="s">
        <v>108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7"/>
    </row>
    <row r="113" spans="1:20" x14ac:dyDescent="0.2">
      <c r="A113" s="23" t="s">
        <v>109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18">
        <f>SUM(B113:S113)</f>
        <v>0</v>
      </c>
    </row>
    <row r="114" spans="1:20" x14ac:dyDescent="0.2">
      <c r="A114" s="19" t="s">
        <v>110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7"/>
    </row>
    <row r="115" spans="1:20" x14ac:dyDescent="0.2">
      <c r="A115" s="30" t="s">
        <v>315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18">
        <f t="shared" ref="T115:T125" si="6">SUM(B115:S115)</f>
        <v>0</v>
      </c>
    </row>
    <row r="116" spans="1:20" x14ac:dyDescent="0.2">
      <c r="A116" s="23" t="s">
        <v>112</v>
      </c>
      <c r="B116" s="24"/>
      <c r="C116" s="24"/>
      <c r="D116" s="24">
        <v>1</v>
      </c>
      <c r="E116" s="24"/>
      <c r="F116" s="24">
        <v>1</v>
      </c>
      <c r="G116" s="24">
        <v>1</v>
      </c>
      <c r="H116" s="24"/>
      <c r="I116" s="24"/>
      <c r="J116" s="24"/>
      <c r="K116" s="24"/>
      <c r="L116" s="24"/>
      <c r="M116" s="24"/>
      <c r="N116" s="24"/>
      <c r="O116" s="24">
        <v>2</v>
      </c>
      <c r="P116" s="24"/>
      <c r="Q116" s="24"/>
      <c r="R116" s="24"/>
      <c r="S116" s="24"/>
      <c r="T116" s="18">
        <f t="shared" si="6"/>
        <v>5</v>
      </c>
    </row>
    <row r="117" spans="1:20" x14ac:dyDescent="0.2">
      <c r="A117" s="23" t="s">
        <v>113</v>
      </c>
      <c r="B117" s="24"/>
      <c r="C117" s="24"/>
      <c r="D117" s="24"/>
      <c r="E117" s="24"/>
      <c r="F117" s="24"/>
      <c r="G117" s="24"/>
      <c r="H117" s="24"/>
      <c r="I117" s="24">
        <v>1</v>
      </c>
      <c r="J117" s="24"/>
      <c r="K117" s="24"/>
      <c r="L117" s="24"/>
      <c r="M117" s="24">
        <v>1</v>
      </c>
      <c r="N117" s="24"/>
      <c r="O117" s="24"/>
      <c r="P117" s="24"/>
      <c r="Q117" s="24">
        <v>2</v>
      </c>
      <c r="R117" s="24"/>
      <c r="S117" s="24"/>
      <c r="T117" s="18">
        <f t="shared" si="6"/>
        <v>4</v>
      </c>
    </row>
    <row r="118" spans="1:20" x14ac:dyDescent="0.2">
      <c r="A118" s="23" t="s">
        <v>114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>
        <f t="shared" si="6"/>
        <v>0</v>
      </c>
    </row>
    <row r="119" spans="1:20" x14ac:dyDescent="0.2">
      <c r="A119" s="23" t="s">
        <v>115</v>
      </c>
      <c r="B119" s="24"/>
      <c r="C119" s="24"/>
      <c r="D119" s="24">
        <v>1</v>
      </c>
      <c r="E119" s="24"/>
      <c r="F119" s="24"/>
      <c r="G119" s="24">
        <v>1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18">
        <f t="shared" si="6"/>
        <v>2</v>
      </c>
    </row>
    <row r="120" spans="1:20" x14ac:dyDescent="0.2">
      <c r="A120" s="23" t="s">
        <v>116</v>
      </c>
      <c r="B120" s="24"/>
      <c r="C120" s="24">
        <v>1</v>
      </c>
      <c r="D120" s="24">
        <v>1</v>
      </c>
      <c r="E120" s="24"/>
      <c r="F120" s="24"/>
      <c r="G120" s="24"/>
      <c r="H120" s="24"/>
      <c r="I120" s="24">
        <v>2</v>
      </c>
      <c r="J120" s="24"/>
      <c r="K120" s="24"/>
      <c r="L120" s="24"/>
      <c r="M120" s="24">
        <v>6</v>
      </c>
      <c r="N120" s="24"/>
      <c r="O120" s="24">
        <v>3</v>
      </c>
      <c r="P120" s="24"/>
      <c r="Q120" s="24">
        <v>1</v>
      </c>
      <c r="R120" s="24">
        <v>2</v>
      </c>
      <c r="S120" s="24"/>
      <c r="T120" s="18">
        <f t="shared" si="6"/>
        <v>16</v>
      </c>
    </row>
    <row r="121" spans="1:20" x14ac:dyDescent="0.2">
      <c r="A121" s="23" t="s">
        <v>117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18">
        <f t="shared" si="6"/>
        <v>0</v>
      </c>
    </row>
    <row r="122" spans="1:20" x14ac:dyDescent="0.2">
      <c r="A122" s="30" t="s">
        <v>316</v>
      </c>
      <c r="B122" s="24">
        <v>1</v>
      </c>
      <c r="C122" s="24"/>
      <c r="D122" s="24">
        <v>1</v>
      </c>
      <c r="E122" s="24"/>
      <c r="F122" s="24"/>
      <c r="G122" s="24">
        <v>2</v>
      </c>
      <c r="H122" s="24">
        <v>1</v>
      </c>
      <c r="I122" s="24">
        <v>1</v>
      </c>
      <c r="J122" s="24"/>
      <c r="K122" s="24"/>
      <c r="L122" s="24"/>
      <c r="M122" s="24">
        <v>3</v>
      </c>
      <c r="N122" s="24"/>
      <c r="O122" s="24">
        <v>1</v>
      </c>
      <c r="P122" s="24"/>
      <c r="Q122" s="24"/>
      <c r="R122" s="24"/>
      <c r="S122" s="24"/>
      <c r="T122" s="18">
        <f t="shared" si="6"/>
        <v>10</v>
      </c>
    </row>
    <row r="123" spans="1:20" x14ac:dyDescent="0.2">
      <c r="A123" s="23" t="s">
        <v>119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18">
        <f t="shared" si="6"/>
        <v>0</v>
      </c>
    </row>
    <row r="124" spans="1:20" x14ac:dyDescent="0.2">
      <c r="A124" s="23" t="s">
        <v>120</v>
      </c>
      <c r="B124" s="24"/>
      <c r="C124" s="24">
        <v>2</v>
      </c>
      <c r="D124" s="24">
        <v>4</v>
      </c>
      <c r="E124" s="24">
        <v>1</v>
      </c>
      <c r="F124" s="24"/>
      <c r="G124" s="24">
        <v>2</v>
      </c>
      <c r="H124" s="24">
        <v>5</v>
      </c>
      <c r="I124" s="24"/>
      <c r="J124" s="24"/>
      <c r="K124" s="24"/>
      <c r="L124" s="24">
        <v>2</v>
      </c>
      <c r="M124" s="24"/>
      <c r="N124" s="24"/>
      <c r="O124" s="24">
        <v>1</v>
      </c>
      <c r="P124" s="24"/>
      <c r="Q124" s="24"/>
      <c r="R124" s="24"/>
      <c r="S124" s="24"/>
      <c r="T124" s="18">
        <f t="shared" si="6"/>
        <v>17</v>
      </c>
    </row>
    <row r="125" spans="1:20" x14ac:dyDescent="0.2">
      <c r="A125" s="23" t="s">
        <v>121</v>
      </c>
      <c r="B125" s="24"/>
      <c r="C125" s="24"/>
      <c r="D125" s="24">
        <v>1</v>
      </c>
      <c r="E125" s="24"/>
      <c r="F125" s="24">
        <v>1</v>
      </c>
      <c r="G125" s="24">
        <v>1</v>
      </c>
      <c r="H125" s="24"/>
      <c r="I125" s="24">
        <v>1</v>
      </c>
      <c r="J125" s="24"/>
      <c r="K125" s="24"/>
      <c r="L125" s="24"/>
      <c r="M125" s="24">
        <v>1</v>
      </c>
      <c r="N125" s="24"/>
      <c r="O125" s="24">
        <v>1</v>
      </c>
      <c r="P125" s="24"/>
      <c r="Q125" s="24">
        <v>1</v>
      </c>
      <c r="R125" s="24">
        <v>1</v>
      </c>
      <c r="S125" s="24"/>
      <c r="T125" s="18">
        <f t="shared" si="6"/>
        <v>8</v>
      </c>
    </row>
    <row r="126" spans="1:20" x14ac:dyDescent="0.2">
      <c r="A126" s="19" t="s">
        <v>122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7"/>
    </row>
    <row r="127" spans="1:20" x14ac:dyDescent="0.2">
      <c r="A127" s="23" t="s">
        <v>123</v>
      </c>
      <c r="B127" s="24"/>
      <c r="C127" s="24"/>
      <c r="D127" s="24">
        <v>5</v>
      </c>
      <c r="E127" s="24">
        <v>1</v>
      </c>
      <c r="F127" s="24">
        <v>1</v>
      </c>
      <c r="G127" s="24">
        <v>2</v>
      </c>
      <c r="H127" s="24"/>
      <c r="I127" s="24">
        <v>1</v>
      </c>
      <c r="J127" s="24"/>
      <c r="K127" s="24">
        <v>2</v>
      </c>
      <c r="L127" s="24">
        <v>1</v>
      </c>
      <c r="M127" s="24"/>
      <c r="N127" s="24"/>
      <c r="O127" s="24">
        <v>7</v>
      </c>
      <c r="P127" s="24"/>
      <c r="Q127" s="24"/>
      <c r="R127" s="24"/>
      <c r="S127" s="24"/>
      <c r="T127" s="18">
        <f t="shared" ref="T127:T137" si="7">SUM(B127:S127)</f>
        <v>20</v>
      </c>
    </row>
    <row r="128" spans="1:20" x14ac:dyDescent="0.2">
      <c r="A128" s="23" t="s">
        <v>317</v>
      </c>
      <c r="B128" s="24"/>
      <c r="C128" s="24"/>
      <c r="D128" s="24">
        <v>3</v>
      </c>
      <c r="E128" s="24"/>
      <c r="F128" s="24"/>
      <c r="G128" s="24">
        <v>1</v>
      </c>
      <c r="H128" s="24"/>
      <c r="I128" s="24">
        <v>4</v>
      </c>
      <c r="J128" s="24"/>
      <c r="K128" s="24"/>
      <c r="L128" s="24"/>
      <c r="M128" s="24"/>
      <c r="N128" s="24"/>
      <c r="O128" s="24">
        <v>3</v>
      </c>
      <c r="P128" s="24"/>
      <c r="Q128" s="24">
        <v>1</v>
      </c>
      <c r="R128" s="24">
        <v>2</v>
      </c>
      <c r="S128" s="24"/>
      <c r="T128" s="18">
        <f t="shared" si="7"/>
        <v>14</v>
      </c>
    </row>
    <row r="129" spans="1:20" x14ac:dyDescent="0.2">
      <c r="A129" s="23" t="s">
        <v>125</v>
      </c>
      <c r="B129" s="24"/>
      <c r="C129" s="24"/>
      <c r="D129" s="24"/>
      <c r="E129" s="24">
        <v>1</v>
      </c>
      <c r="F129" s="24">
        <v>1</v>
      </c>
      <c r="G129" s="24">
        <v>1</v>
      </c>
      <c r="H129" s="24"/>
      <c r="I129" s="24"/>
      <c r="J129" s="24"/>
      <c r="K129" s="24">
        <v>1</v>
      </c>
      <c r="L129" s="24">
        <v>1</v>
      </c>
      <c r="M129" s="24">
        <v>1</v>
      </c>
      <c r="N129" s="24"/>
      <c r="O129" s="24"/>
      <c r="P129" s="24"/>
      <c r="Q129" s="24"/>
      <c r="R129" s="24"/>
      <c r="S129" s="24"/>
      <c r="T129" s="18">
        <f t="shared" si="7"/>
        <v>6</v>
      </c>
    </row>
    <row r="130" spans="1:20" x14ac:dyDescent="0.2">
      <c r="A130" s="23" t="s">
        <v>279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18">
        <f t="shared" si="7"/>
        <v>0</v>
      </c>
    </row>
    <row r="131" spans="1:20" x14ac:dyDescent="0.2">
      <c r="A131" s="23" t="s">
        <v>126</v>
      </c>
      <c r="B131" s="24"/>
      <c r="C131" s="24">
        <v>2</v>
      </c>
      <c r="D131" s="24">
        <v>1</v>
      </c>
      <c r="E131" s="24">
        <v>2</v>
      </c>
      <c r="F131" s="24"/>
      <c r="G131" s="24">
        <v>3</v>
      </c>
      <c r="H131" s="24"/>
      <c r="I131" s="24">
        <v>6</v>
      </c>
      <c r="J131" s="24"/>
      <c r="K131" s="24"/>
      <c r="L131" s="24">
        <v>4</v>
      </c>
      <c r="M131" s="24">
        <v>14</v>
      </c>
      <c r="N131" s="24"/>
      <c r="O131" s="24">
        <v>2</v>
      </c>
      <c r="P131" s="24"/>
      <c r="Q131" s="24">
        <v>3</v>
      </c>
      <c r="R131" s="24">
        <v>2</v>
      </c>
      <c r="S131" s="24"/>
      <c r="T131" s="18">
        <f t="shared" si="7"/>
        <v>39</v>
      </c>
    </row>
    <row r="132" spans="1:20" x14ac:dyDescent="0.2">
      <c r="A132" s="23" t="s">
        <v>127</v>
      </c>
      <c r="B132" s="24"/>
      <c r="C132" s="24">
        <v>1</v>
      </c>
      <c r="D132" s="24"/>
      <c r="E132" s="24">
        <v>1</v>
      </c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2</v>
      </c>
    </row>
    <row r="133" spans="1:20" x14ac:dyDescent="0.2">
      <c r="A133" s="23" t="s">
        <v>128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18">
        <f t="shared" si="7"/>
        <v>0</v>
      </c>
    </row>
    <row r="134" spans="1:20" x14ac:dyDescent="0.2">
      <c r="A134" s="23" t="s">
        <v>129</v>
      </c>
      <c r="B134" s="24"/>
      <c r="C134" s="24"/>
      <c r="D134" s="24"/>
      <c r="E134" s="24"/>
      <c r="F134" s="24"/>
      <c r="G134" s="24"/>
      <c r="H134" s="24"/>
      <c r="I134" s="24">
        <v>3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3</v>
      </c>
    </row>
    <row r="135" spans="1:20" x14ac:dyDescent="0.2">
      <c r="A135" s="23" t="s">
        <v>130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131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0</v>
      </c>
    </row>
    <row r="137" spans="1:20" x14ac:dyDescent="0.2">
      <c r="A137" s="23" t="s">
        <v>132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18">
        <f t="shared" si="7"/>
        <v>0</v>
      </c>
    </row>
    <row r="138" spans="1:20" x14ac:dyDescent="0.2">
      <c r="A138" s="19" t="s">
        <v>133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7"/>
    </row>
    <row r="139" spans="1:20" x14ac:dyDescent="0.2">
      <c r="A139" s="23" t="s">
        <v>134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18">
        <f>SUM(B139:S139)</f>
        <v>0</v>
      </c>
    </row>
    <row r="140" spans="1:20" x14ac:dyDescent="0.2">
      <c r="A140" s="19" t="s">
        <v>135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7"/>
    </row>
    <row r="141" spans="1:20" x14ac:dyDescent="0.2">
      <c r="A141" s="23" t="s">
        <v>136</v>
      </c>
      <c r="B141" s="24"/>
      <c r="C141" s="24">
        <v>1</v>
      </c>
      <c r="D141" s="24"/>
      <c r="E141" s="24"/>
      <c r="F141" s="24"/>
      <c r="G141" s="24">
        <v>21</v>
      </c>
      <c r="H141" s="24">
        <v>12</v>
      </c>
      <c r="I141" s="24">
        <v>7</v>
      </c>
      <c r="J141" s="24"/>
      <c r="K141" s="24"/>
      <c r="L141" s="24"/>
      <c r="M141" s="24">
        <v>3</v>
      </c>
      <c r="N141" s="24"/>
      <c r="O141" s="24"/>
      <c r="P141" s="24"/>
      <c r="Q141" s="24"/>
      <c r="R141" s="24"/>
      <c r="S141" s="24"/>
      <c r="T141" s="18">
        <f t="shared" ref="T141:T149" si="8">SUM(B141:S141)</f>
        <v>44</v>
      </c>
    </row>
    <row r="142" spans="1:20" x14ac:dyDescent="0.2">
      <c r="A142" s="23" t="s">
        <v>137</v>
      </c>
      <c r="B142" s="24"/>
      <c r="C142" s="24"/>
      <c r="D142" s="24"/>
      <c r="E142" s="24"/>
      <c r="F142" s="24"/>
      <c r="G142" s="24">
        <v>2</v>
      </c>
      <c r="H142" s="24"/>
      <c r="I142" s="24">
        <v>2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18">
        <f t="shared" si="8"/>
        <v>4</v>
      </c>
    </row>
    <row r="143" spans="1:20" x14ac:dyDescent="0.2">
      <c r="A143" s="23" t="s">
        <v>138</v>
      </c>
      <c r="B143" s="24"/>
      <c r="C143" s="24"/>
      <c r="D143" s="24"/>
      <c r="E143" s="24"/>
      <c r="F143" s="24"/>
      <c r="G143" s="24"/>
      <c r="H143" s="24"/>
      <c r="I143" s="24">
        <v>2</v>
      </c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2</v>
      </c>
    </row>
    <row r="144" spans="1:20" x14ac:dyDescent="0.2">
      <c r="A144" s="23" t="s">
        <v>139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140</v>
      </c>
      <c r="B145" s="24"/>
      <c r="C145" s="24"/>
      <c r="D145" s="24">
        <v>2</v>
      </c>
      <c r="E145" s="24"/>
      <c r="F145" s="24"/>
      <c r="G145" s="24"/>
      <c r="H145" s="24"/>
      <c r="I145" s="24">
        <v>3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18">
        <f t="shared" si="8"/>
        <v>5</v>
      </c>
    </row>
    <row r="146" spans="1:20" x14ac:dyDescent="0.2">
      <c r="A146" s="23" t="s">
        <v>141</v>
      </c>
      <c r="B146" s="24"/>
      <c r="C146" s="24"/>
      <c r="D146" s="24">
        <v>3</v>
      </c>
      <c r="E146" s="24">
        <v>5</v>
      </c>
      <c r="F146" s="24">
        <v>1</v>
      </c>
      <c r="G146" s="24">
        <v>13</v>
      </c>
      <c r="H146" s="24">
        <v>18</v>
      </c>
      <c r="I146" s="24">
        <v>3</v>
      </c>
      <c r="J146" s="24"/>
      <c r="K146" s="24">
        <v>4</v>
      </c>
      <c r="L146" s="24"/>
      <c r="M146" s="24"/>
      <c r="N146" s="24"/>
      <c r="O146" s="24"/>
      <c r="P146" s="24"/>
      <c r="Q146" s="24"/>
      <c r="R146" s="24"/>
      <c r="S146" s="24"/>
      <c r="T146" s="18">
        <f t="shared" si="8"/>
        <v>47</v>
      </c>
    </row>
    <row r="147" spans="1:20" x14ac:dyDescent="0.2">
      <c r="A147" s="19" t="s">
        <v>142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7"/>
    </row>
    <row r="148" spans="1:20" x14ac:dyDescent="0.2">
      <c r="A148" s="23" t="s">
        <v>143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18">
        <f t="shared" si="8"/>
        <v>0</v>
      </c>
    </row>
    <row r="149" spans="1:20" x14ac:dyDescent="0.2">
      <c r="A149" s="23" t="s">
        <v>144</v>
      </c>
      <c r="B149" s="24">
        <v>6</v>
      </c>
      <c r="C149" s="24"/>
      <c r="D149" s="24">
        <v>9</v>
      </c>
      <c r="E149" s="24"/>
      <c r="F149" s="24"/>
      <c r="G149" s="24">
        <v>7</v>
      </c>
      <c r="H149" s="24">
        <v>13</v>
      </c>
      <c r="I149" s="24">
        <v>3</v>
      </c>
      <c r="J149" s="24"/>
      <c r="K149" s="24">
        <v>4</v>
      </c>
      <c r="L149" s="24">
        <v>4</v>
      </c>
      <c r="M149" s="24">
        <v>5</v>
      </c>
      <c r="N149" s="24"/>
      <c r="O149" s="24"/>
      <c r="P149" s="24"/>
      <c r="Q149" s="24"/>
      <c r="R149" s="24">
        <v>5</v>
      </c>
      <c r="S149" s="24"/>
      <c r="T149" s="18">
        <f t="shared" si="8"/>
        <v>56</v>
      </c>
    </row>
    <row r="150" spans="1:20" x14ac:dyDescent="0.2">
      <c r="A150" s="30" t="s">
        <v>287</v>
      </c>
      <c r="B150" s="24"/>
      <c r="C150" s="24"/>
      <c r="D150" s="24"/>
      <c r="E150" s="24">
        <v>3</v>
      </c>
      <c r="F150" s="24"/>
      <c r="G150" s="24"/>
      <c r="H150" s="24"/>
      <c r="I150" s="24">
        <v>5</v>
      </c>
      <c r="J150" s="24"/>
      <c r="K150" s="24"/>
      <c r="L150" s="24"/>
      <c r="M150" s="24"/>
      <c r="N150" s="24"/>
      <c r="O150" s="24"/>
      <c r="P150" s="24"/>
      <c r="Q150" s="24">
        <v>1</v>
      </c>
      <c r="R150" s="24"/>
      <c r="S150" s="24"/>
      <c r="T150" s="18">
        <f>SUM(B150:S150)</f>
        <v>9</v>
      </c>
    </row>
    <row r="151" spans="1:20" x14ac:dyDescent="0.2">
      <c r="A151" s="23" t="s">
        <v>146</v>
      </c>
      <c r="B151" s="24"/>
      <c r="C151" s="24">
        <v>1</v>
      </c>
      <c r="D151" s="24">
        <v>16</v>
      </c>
      <c r="E151" s="24"/>
      <c r="F151" s="24"/>
      <c r="G151" s="24"/>
      <c r="H151" s="24"/>
      <c r="I151" s="24">
        <v>2</v>
      </c>
      <c r="J151" s="24"/>
      <c r="K151" s="24">
        <v>1</v>
      </c>
      <c r="L151" s="24">
        <v>1</v>
      </c>
      <c r="M151" s="24"/>
      <c r="N151" s="24"/>
      <c r="O151" s="24"/>
      <c r="P151" s="24"/>
      <c r="Q151" s="24"/>
      <c r="R151" s="24"/>
      <c r="S151" s="24"/>
      <c r="T151" s="18">
        <f>SUM(B151:S151)</f>
        <v>21</v>
      </c>
    </row>
    <row r="152" spans="1:20" x14ac:dyDescent="0.2">
      <c r="A152" s="23" t="s">
        <v>147</v>
      </c>
      <c r="B152" s="24"/>
      <c r="C152" s="24"/>
      <c r="D152" s="24"/>
      <c r="E152" s="24">
        <v>1</v>
      </c>
      <c r="F152" s="24"/>
      <c r="G152" s="24"/>
      <c r="H152" s="24"/>
      <c r="I152" s="24">
        <v>2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18">
        <f>SUM(B152:S152)</f>
        <v>3</v>
      </c>
    </row>
    <row r="153" spans="1:20" x14ac:dyDescent="0.2">
      <c r="A153" s="23" t="s">
        <v>148</v>
      </c>
      <c r="B153" s="24"/>
      <c r="C153" s="24">
        <v>1</v>
      </c>
      <c r="D153" s="24">
        <v>13</v>
      </c>
      <c r="E153" s="24">
        <v>4</v>
      </c>
      <c r="F153" s="24">
        <v>2</v>
      </c>
      <c r="G153" s="24">
        <v>3</v>
      </c>
      <c r="H153" s="24"/>
      <c r="I153" s="24">
        <v>6</v>
      </c>
      <c r="J153" s="24"/>
      <c r="K153" s="24"/>
      <c r="L153" s="24"/>
      <c r="M153" s="24">
        <v>2</v>
      </c>
      <c r="N153" s="24"/>
      <c r="O153" s="24">
        <v>4</v>
      </c>
      <c r="P153" s="24"/>
      <c r="Q153" s="24">
        <v>1</v>
      </c>
      <c r="R153" s="24">
        <v>4</v>
      </c>
      <c r="S153" s="24"/>
      <c r="T153" s="18">
        <f>SUM(B153:S153)</f>
        <v>40</v>
      </c>
    </row>
    <row r="154" spans="1:20" x14ac:dyDescent="0.2">
      <c r="A154" s="19" t="s">
        <v>149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</row>
    <row r="155" spans="1:20" x14ac:dyDescent="0.2">
      <c r="A155" s="23" t="s">
        <v>150</v>
      </c>
      <c r="B155" s="24"/>
      <c r="C155" s="24"/>
      <c r="D155" s="24"/>
      <c r="E155" s="24"/>
      <c r="F155" s="24"/>
      <c r="G155" s="24"/>
      <c r="H155" s="24"/>
      <c r="I155" s="24">
        <v>1</v>
      </c>
      <c r="J155" s="24"/>
      <c r="K155" s="24"/>
      <c r="L155" s="24">
        <v>1</v>
      </c>
      <c r="M155" s="24">
        <v>2</v>
      </c>
      <c r="N155" s="24"/>
      <c r="O155" s="24"/>
      <c r="P155" s="24"/>
      <c r="Q155" s="24"/>
      <c r="R155" s="24"/>
      <c r="S155" s="24"/>
      <c r="T155" s="18">
        <f>SUM(B155:S155)</f>
        <v>4</v>
      </c>
    </row>
    <row r="156" spans="1:20" x14ac:dyDescent="0.2">
      <c r="A156" s="23" t="s">
        <v>151</v>
      </c>
      <c r="B156" s="24"/>
      <c r="C156" s="24"/>
      <c r="D156" s="24">
        <v>3</v>
      </c>
      <c r="E156" s="24">
        <v>1</v>
      </c>
      <c r="F156" s="24"/>
      <c r="G156" s="24"/>
      <c r="H156" s="24">
        <v>1</v>
      </c>
      <c r="I156" s="24">
        <v>1</v>
      </c>
      <c r="J156" s="24"/>
      <c r="K156" s="24">
        <v>1</v>
      </c>
      <c r="L156" s="24"/>
      <c r="M156" s="24"/>
      <c r="N156" s="24"/>
      <c r="O156" s="24">
        <v>6</v>
      </c>
      <c r="P156" s="24"/>
      <c r="Q156" s="24"/>
      <c r="R156" s="24">
        <v>2</v>
      </c>
      <c r="S156" s="24"/>
      <c r="T156" s="18">
        <f>SUM(B156:S156)</f>
        <v>15</v>
      </c>
    </row>
    <row r="157" spans="1:20" x14ac:dyDescent="0.2">
      <c r="A157" s="23" t="s">
        <v>152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18">
        <f>SUM(B157:S157)</f>
        <v>0</v>
      </c>
    </row>
    <row r="158" spans="1:20" x14ac:dyDescent="0.2">
      <c r="A158" s="23" t="s">
        <v>153</v>
      </c>
      <c r="B158" s="24"/>
      <c r="C158" s="24"/>
      <c r="D158" s="24">
        <v>1</v>
      </c>
      <c r="E158" s="24"/>
      <c r="F158" s="24"/>
      <c r="G158" s="24">
        <v>3</v>
      </c>
      <c r="H158" s="24"/>
      <c r="I158" s="24">
        <v>4</v>
      </c>
      <c r="J158" s="24"/>
      <c r="K158" s="24"/>
      <c r="L158" s="24">
        <v>1</v>
      </c>
      <c r="M158" s="24"/>
      <c r="N158" s="24"/>
      <c r="O158" s="24"/>
      <c r="P158" s="24"/>
      <c r="Q158" s="24">
        <v>3</v>
      </c>
      <c r="R158" s="24"/>
      <c r="S158" s="24"/>
      <c r="T158" s="18">
        <f>SUM(B158:S158)</f>
        <v>12</v>
      </c>
    </row>
    <row r="159" spans="1:20" x14ac:dyDescent="0.2">
      <c r="A159" s="19" t="s">
        <v>154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7"/>
    </row>
    <row r="160" spans="1:20" x14ac:dyDescent="0.2">
      <c r="A160" s="23" t="s">
        <v>155</v>
      </c>
      <c r="B160" s="24">
        <v>1</v>
      </c>
      <c r="C160" s="24"/>
      <c r="D160" s="24">
        <v>3</v>
      </c>
      <c r="E160" s="24"/>
      <c r="F160" s="24">
        <v>1</v>
      </c>
      <c r="G160" s="24">
        <v>6</v>
      </c>
      <c r="H160" s="24"/>
      <c r="I160" s="24">
        <v>3</v>
      </c>
      <c r="J160" s="24"/>
      <c r="K160" s="24">
        <v>1</v>
      </c>
      <c r="L160" s="24">
        <v>5</v>
      </c>
      <c r="M160" s="24">
        <v>3</v>
      </c>
      <c r="N160" s="24">
        <v>2</v>
      </c>
      <c r="O160" s="24">
        <v>7</v>
      </c>
      <c r="P160" s="24"/>
      <c r="Q160" s="24"/>
      <c r="R160" s="24">
        <v>7</v>
      </c>
      <c r="S160" s="24"/>
      <c r="T160" s="18">
        <f>SUM(B160:S160)</f>
        <v>39</v>
      </c>
    </row>
    <row r="161" spans="1:20" x14ac:dyDescent="0.2">
      <c r="A161" s="23" t="s">
        <v>156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18">
        <f>SUM(B161:S161)</f>
        <v>0</v>
      </c>
    </row>
    <row r="162" spans="1:20" x14ac:dyDescent="0.2">
      <c r="A162" s="19" t="s">
        <v>157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7"/>
    </row>
    <row r="163" spans="1:20" x14ac:dyDescent="0.2">
      <c r="A163" s="23" t="s">
        <v>158</v>
      </c>
      <c r="B163" s="24"/>
      <c r="C163" s="24"/>
      <c r="D163" s="24"/>
      <c r="E163" s="24"/>
      <c r="F163" s="24"/>
      <c r="G163" s="24">
        <v>4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>
        <v>4</v>
      </c>
      <c r="S163" s="24"/>
      <c r="T163" s="18">
        <f>SUM(B163:S163)</f>
        <v>8</v>
      </c>
    </row>
    <row r="164" spans="1:20" x14ac:dyDescent="0.2">
      <c r="A164" s="19" t="s">
        <v>159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7"/>
    </row>
    <row r="165" spans="1:20" x14ac:dyDescent="0.2">
      <c r="A165" s="23" t="s">
        <v>160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18">
        <f>SUM(B165:S165)</f>
        <v>0</v>
      </c>
    </row>
    <row r="166" spans="1:20" x14ac:dyDescent="0.2">
      <c r="A166" s="19" t="s">
        <v>161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7"/>
    </row>
    <row r="167" spans="1:20" x14ac:dyDescent="0.2">
      <c r="A167" s="23" t="s">
        <v>162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18">
        <f>SUM(B167:S167)</f>
        <v>0</v>
      </c>
    </row>
    <row r="168" spans="1:20" x14ac:dyDescent="0.2">
      <c r="A168" s="23" t="s">
        <v>163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0" x14ac:dyDescent="0.2">
      <c r="A169" s="23" t="s">
        <v>164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>
        <f>SUM(B169:S169)</f>
        <v>0</v>
      </c>
    </row>
    <row r="170" spans="1:20" ht="13.5" x14ac:dyDescent="0.2">
      <c r="A170" s="23" t="s">
        <v>318</v>
      </c>
      <c r="B170" s="24"/>
      <c r="C170" s="24"/>
      <c r="D170" s="24">
        <v>2</v>
      </c>
      <c r="E170" s="24"/>
      <c r="F170" s="24"/>
      <c r="G170" s="24">
        <v>3</v>
      </c>
      <c r="H170" s="24"/>
      <c r="I170" s="24">
        <v>9</v>
      </c>
      <c r="J170" s="24"/>
      <c r="K170" s="24"/>
      <c r="L170" s="24">
        <v>1</v>
      </c>
      <c r="M170" s="24">
        <v>3</v>
      </c>
      <c r="N170" s="24"/>
      <c r="O170" s="24">
        <v>1</v>
      </c>
      <c r="P170" s="24"/>
      <c r="Q170" s="24">
        <v>4</v>
      </c>
      <c r="R170" s="24">
        <v>9</v>
      </c>
      <c r="S170" s="24"/>
      <c r="T170" s="18">
        <f>SUM(B170:S170)</f>
        <v>32</v>
      </c>
    </row>
    <row r="171" spans="1:20" x14ac:dyDescent="0.2">
      <c r="A171" s="19" t="s">
        <v>166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7"/>
    </row>
    <row r="172" spans="1:20" x14ac:dyDescent="0.2">
      <c r="A172" s="23" t="s">
        <v>167</v>
      </c>
      <c r="B172" s="24">
        <v>2</v>
      </c>
      <c r="C172" s="24">
        <v>6</v>
      </c>
      <c r="D172" s="24">
        <v>8</v>
      </c>
      <c r="E172" s="24"/>
      <c r="F172" s="24">
        <v>3</v>
      </c>
      <c r="G172" s="24">
        <v>9</v>
      </c>
      <c r="H172" s="24">
        <v>5</v>
      </c>
      <c r="I172" s="24">
        <v>6</v>
      </c>
      <c r="J172" s="24"/>
      <c r="K172" s="24">
        <v>7</v>
      </c>
      <c r="L172" s="24">
        <v>4</v>
      </c>
      <c r="M172" s="24">
        <v>11</v>
      </c>
      <c r="N172" s="24">
        <v>4</v>
      </c>
      <c r="O172" s="24">
        <v>4</v>
      </c>
      <c r="P172" s="24"/>
      <c r="Q172" s="24">
        <v>2</v>
      </c>
      <c r="R172" s="24">
        <v>22</v>
      </c>
      <c r="S172" s="24"/>
      <c r="T172" s="18">
        <f>SUM(B172:S172)</f>
        <v>93</v>
      </c>
    </row>
    <row r="173" spans="1:20" x14ac:dyDescent="0.2">
      <c r="A173" s="23" t="s">
        <v>168</v>
      </c>
      <c r="B173" s="24">
        <v>3</v>
      </c>
      <c r="C173" s="24"/>
      <c r="D173" s="24">
        <v>5</v>
      </c>
      <c r="E173" s="24">
        <v>3</v>
      </c>
      <c r="F173" s="24"/>
      <c r="G173" s="24">
        <v>1</v>
      </c>
      <c r="H173" s="24"/>
      <c r="I173" s="24">
        <v>3</v>
      </c>
      <c r="J173" s="24"/>
      <c r="K173" s="24">
        <v>2</v>
      </c>
      <c r="L173" s="24"/>
      <c r="M173" s="24"/>
      <c r="N173" s="24"/>
      <c r="O173" s="24">
        <v>4</v>
      </c>
      <c r="P173" s="24"/>
      <c r="Q173" s="24"/>
      <c r="R173" s="24">
        <v>1</v>
      </c>
      <c r="S173" s="24"/>
      <c r="T173" s="18">
        <f>SUM(B173:S173)</f>
        <v>22</v>
      </c>
    </row>
    <row r="174" spans="1:20" x14ac:dyDescent="0.2">
      <c r="A174" s="19" t="s">
        <v>169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7"/>
    </row>
    <row r="175" spans="1:20" x14ac:dyDescent="0.2">
      <c r="A175" s="23" t="s">
        <v>170</v>
      </c>
      <c r="B175" s="24"/>
      <c r="C175" s="24"/>
      <c r="D175" s="24">
        <v>3</v>
      </c>
      <c r="E175" s="24"/>
      <c r="F175" s="24"/>
      <c r="G175" s="24">
        <v>1</v>
      </c>
      <c r="H175" s="24"/>
      <c r="I175" s="24"/>
      <c r="J175" s="24"/>
      <c r="K175" s="24"/>
      <c r="L175" s="24">
        <v>1</v>
      </c>
      <c r="M175" s="24"/>
      <c r="N175" s="24"/>
      <c r="O175" s="24">
        <v>2</v>
      </c>
      <c r="P175" s="24"/>
      <c r="Q175" s="24"/>
      <c r="R175" s="24"/>
      <c r="S175" s="24"/>
      <c r="T175" s="18">
        <f t="shared" ref="T175:T182" si="9">SUM(B175:S175)</f>
        <v>7</v>
      </c>
    </row>
    <row r="176" spans="1:20" x14ac:dyDescent="0.2">
      <c r="A176" s="23" t="s">
        <v>171</v>
      </c>
      <c r="B176" s="24"/>
      <c r="C176" s="24">
        <v>6</v>
      </c>
      <c r="D176" s="24">
        <v>8</v>
      </c>
      <c r="E176" s="24">
        <v>1</v>
      </c>
      <c r="F176" s="24"/>
      <c r="G176" s="24">
        <v>9</v>
      </c>
      <c r="H176" s="24"/>
      <c r="I176" s="24">
        <v>23</v>
      </c>
      <c r="J176" s="24"/>
      <c r="K176" s="24"/>
      <c r="L176" s="24">
        <v>4</v>
      </c>
      <c r="M176" s="24">
        <v>12</v>
      </c>
      <c r="N176" s="24">
        <v>3</v>
      </c>
      <c r="O176" s="24">
        <v>17</v>
      </c>
      <c r="P176" s="24"/>
      <c r="Q176" s="24"/>
      <c r="R176" s="24">
        <v>4</v>
      </c>
      <c r="S176" s="24"/>
      <c r="T176" s="18">
        <f t="shared" si="9"/>
        <v>87</v>
      </c>
    </row>
    <row r="177" spans="1:20" x14ac:dyDescent="0.2">
      <c r="A177" s="23" t="s">
        <v>172</v>
      </c>
      <c r="B177" s="24">
        <v>3</v>
      </c>
      <c r="C177" s="24">
        <v>6</v>
      </c>
      <c r="D177" s="24">
        <v>19</v>
      </c>
      <c r="E177" s="24"/>
      <c r="F177" s="24"/>
      <c r="G177" s="24">
        <v>6</v>
      </c>
      <c r="H177" s="24">
        <v>14</v>
      </c>
      <c r="I177" s="24">
        <v>9</v>
      </c>
      <c r="J177" s="24"/>
      <c r="K177" s="24">
        <v>17</v>
      </c>
      <c r="L177" s="24"/>
      <c r="M177" s="24">
        <v>1</v>
      </c>
      <c r="N177" s="24">
        <v>5</v>
      </c>
      <c r="O177" s="24">
        <v>9</v>
      </c>
      <c r="P177" s="24"/>
      <c r="Q177" s="24"/>
      <c r="R177" s="24">
        <v>8</v>
      </c>
      <c r="S177" s="24"/>
      <c r="T177" s="18">
        <f t="shared" si="9"/>
        <v>97</v>
      </c>
    </row>
    <row r="178" spans="1:20" x14ac:dyDescent="0.2">
      <c r="A178" s="23" t="s">
        <v>173</v>
      </c>
      <c r="B178" s="24"/>
      <c r="C178" s="24">
        <v>9</v>
      </c>
      <c r="D178" s="24">
        <v>7</v>
      </c>
      <c r="E178" s="24">
        <v>7</v>
      </c>
      <c r="F178" s="24">
        <v>1</v>
      </c>
      <c r="G178" s="24">
        <v>22</v>
      </c>
      <c r="H178" s="24">
        <v>3</v>
      </c>
      <c r="I178" s="24">
        <v>25</v>
      </c>
      <c r="J178" s="24"/>
      <c r="K178" s="24">
        <v>4</v>
      </c>
      <c r="L178" s="24">
        <v>5</v>
      </c>
      <c r="M178" s="24">
        <v>26</v>
      </c>
      <c r="N178" s="24"/>
      <c r="O178" s="24">
        <v>11</v>
      </c>
      <c r="P178" s="24"/>
      <c r="Q178" s="24">
        <v>4</v>
      </c>
      <c r="R178" s="24">
        <v>3</v>
      </c>
      <c r="S178" s="24"/>
      <c r="T178" s="18">
        <f t="shared" si="9"/>
        <v>127</v>
      </c>
    </row>
    <row r="179" spans="1:20" x14ac:dyDescent="0.2">
      <c r="A179" s="23" t="s">
        <v>244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18">
        <f t="shared" si="9"/>
        <v>0</v>
      </c>
    </row>
    <row r="180" spans="1:20" x14ac:dyDescent="0.2">
      <c r="A180" s="23" t="s">
        <v>174</v>
      </c>
      <c r="B180" s="24">
        <v>2</v>
      </c>
      <c r="C180" s="24">
        <v>1</v>
      </c>
      <c r="D180" s="24">
        <v>1</v>
      </c>
      <c r="E180" s="24"/>
      <c r="F180" s="24"/>
      <c r="G180" s="24">
        <v>2</v>
      </c>
      <c r="H180" s="24"/>
      <c r="I180" s="24">
        <v>8</v>
      </c>
      <c r="J180" s="24"/>
      <c r="K180" s="24">
        <v>4</v>
      </c>
      <c r="L180" s="24"/>
      <c r="M180" s="24">
        <v>6</v>
      </c>
      <c r="N180" s="24"/>
      <c r="O180" s="24"/>
      <c r="P180" s="24"/>
      <c r="Q180" s="24">
        <v>4</v>
      </c>
      <c r="R180" s="24">
        <v>5</v>
      </c>
      <c r="S180" s="24"/>
      <c r="T180" s="18">
        <f t="shared" si="9"/>
        <v>33</v>
      </c>
    </row>
    <row r="181" spans="1:20" x14ac:dyDescent="0.2">
      <c r="A181" s="23" t="s">
        <v>176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>
        <v>1</v>
      </c>
      <c r="M181" s="24"/>
      <c r="N181" s="24"/>
      <c r="O181" s="24"/>
      <c r="P181" s="24"/>
      <c r="Q181" s="24"/>
      <c r="R181" s="24"/>
      <c r="S181" s="24"/>
      <c r="T181" s="18">
        <f t="shared" si="9"/>
        <v>1</v>
      </c>
    </row>
    <row r="182" spans="1:20" x14ac:dyDescent="0.2">
      <c r="A182" s="23" t="s">
        <v>177</v>
      </c>
      <c r="B182" s="24"/>
      <c r="C182" s="24"/>
      <c r="D182" s="24">
        <v>4</v>
      </c>
      <c r="E182" s="24"/>
      <c r="F182" s="24"/>
      <c r="G182" s="24">
        <v>1</v>
      </c>
      <c r="H182" s="24"/>
      <c r="I182" s="24">
        <v>4</v>
      </c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18">
        <f t="shared" si="9"/>
        <v>9</v>
      </c>
    </row>
    <row r="183" spans="1:20" x14ac:dyDescent="0.2">
      <c r="A183" s="19" t="s">
        <v>178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7"/>
    </row>
    <row r="184" spans="1:20" x14ac:dyDescent="0.2">
      <c r="A184" s="23" t="s">
        <v>179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18">
        <f>SUM(B184:S184)</f>
        <v>0</v>
      </c>
    </row>
    <row r="185" spans="1:20" x14ac:dyDescent="0.2">
      <c r="A185" s="19" t="s">
        <v>319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7"/>
    </row>
    <row r="186" spans="1:20" x14ac:dyDescent="0.2">
      <c r="A186" s="23" t="s">
        <v>182</v>
      </c>
      <c r="B186" s="24"/>
      <c r="C186" s="24">
        <v>2</v>
      </c>
      <c r="D186" s="24"/>
      <c r="E186" s="24"/>
      <c r="F186" s="24"/>
      <c r="G186" s="24"/>
      <c r="H186" s="24"/>
      <c r="I186" s="24">
        <v>1</v>
      </c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18">
        <f>SUM(B186:S186)</f>
        <v>3</v>
      </c>
    </row>
    <row r="187" spans="1:20" x14ac:dyDescent="0.2">
      <c r="A187" s="23" t="s">
        <v>183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18">
        <f>SUM(B187:S187)</f>
        <v>0</v>
      </c>
    </row>
    <row r="188" spans="1:20" x14ac:dyDescent="0.2">
      <c r="A188" s="23" t="s">
        <v>185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18">
        <f>SUM(B188:S188)</f>
        <v>0</v>
      </c>
    </row>
    <row r="189" spans="1:20" x14ac:dyDescent="0.2">
      <c r="A189" s="19" t="s">
        <v>186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7"/>
    </row>
    <row r="190" spans="1:20" ht="13.5" x14ac:dyDescent="0.2">
      <c r="A190" s="23" t="s">
        <v>320</v>
      </c>
      <c r="B190" s="24"/>
      <c r="C190" s="24"/>
      <c r="D190" s="24">
        <v>1</v>
      </c>
      <c r="E190" s="24"/>
      <c r="F190" s="24"/>
      <c r="G190" s="24"/>
      <c r="H190" s="24"/>
      <c r="I190" s="24">
        <v>1</v>
      </c>
      <c r="J190" s="24"/>
      <c r="K190" s="24"/>
      <c r="L190" s="24"/>
      <c r="M190" s="24">
        <v>1</v>
      </c>
      <c r="N190" s="24"/>
      <c r="O190" s="24"/>
      <c r="P190" s="24"/>
      <c r="Q190" s="24"/>
      <c r="R190" s="24"/>
      <c r="S190" s="24"/>
      <c r="T190" s="18">
        <f>SUM(B190:S190)</f>
        <v>3</v>
      </c>
    </row>
    <row r="191" spans="1:20" x14ac:dyDescent="0.2">
      <c r="A191" s="23" t="s">
        <v>188</v>
      </c>
      <c r="B191" s="24"/>
      <c r="C191" s="24">
        <v>1</v>
      </c>
      <c r="D191" s="24">
        <v>14</v>
      </c>
      <c r="E191" s="24">
        <v>7</v>
      </c>
      <c r="F191" s="24"/>
      <c r="G191" s="24">
        <v>7</v>
      </c>
      <c r="H191" s="24"/>
      <c r="I191" s="24">
        <v>17</v>
      </c>
      <c r="J191" s="24"/>
      <c r="K191" s="24">
        <v>5</v>
      </c>
      <c r="L191" s="24"/>
      <c r="M191" s="24">
        <v>9</v>
      </c>
      <c r="N191" s="24"/>
      <c r="O191" s="24">
        <v>21</v>
      </c>
      <c r="P191" s="24"/>
      <c r="Q191" s="24">
        <v>3</v>
      </c>
      <c r="R191" s="24">
        <v>2</v>
      </c>
      <c r="S191" s="24"/>
      <c r="T191" s="18">
        <f>SUM(B191:S191)</f>
        <v>86</v>
      </c>
    </row>
    <row r="192" spans="1:20" x14ac:dyDescent="0.2">
      <c r="A192" s="23" t="s">
        <v>189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0</v>
      </c>
    </row>
    <row r="193" spans="1:20" x14ac:dyDescent="0.2">
      <c r="A193" s="23" t="s">
        <v>190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18">
        <f>SUM(B193:S193)</f>
        <v>0</v>
      </c>
    </row>
    <row r="194" spans="1:20" x14ac:dyDescent="0.2">
      <c r="A194" s="19" t="s">
        <v>191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7"/>
    </row>
    <row r="195" spans="1:20" x14ac:dyDescent="0.2">
      <c r="A195" s="23" t="s">
        <v>192</v>
      </c>
      <c r="B195" s="24"/>
      <c r="C195" s="24"/>
      <c r="D195" s="24"/>
      <c r="E195" s="24"/>
      <c r="F195" s="24">
        <v>1</v>
      </c>
      <c r="G195" s="24"/>
      <c r="H195" s="24">
        <v>1</v>
      </c>
      <c r="I195" s="24">
        <v>2</v>
      </c>
      <c r="J195" s="24"/>
      <c r="K195" s="24"/>
      <c r="L195" s="24"/>
      <c r="M195" s="24"/>
      <c r="N195" s="24"/>
      <c r="O195" s="24">
        <v>10</v>
      </c>
      <c r="P195" s="24"/>
      <c r="Q195" s="24"/>
      <c r="R195" s="24"/>
      <c r="S195" s="24"/>
      <c r="T195" s="18">
        <f t="shared" ref="T195:T207" si="10">SUM(B195:S195)</f>
        <v>14</v>
      </c>
    </row>
    <row r="196" spans="1:20" x14ac:dyDescent="0.2">
      <c r="A196" s="23" t="s">
        <v>193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18">
        <f t="shared" si="10"/>
        <v>0</v>
      </c>
    </row>
    <row r="197" spans="1:20" x14ac:dyDescent="0.2">
      <c r="A197" s="23" t="s">
        <v>194</v>
      </c>
      <c r="B197" s="24"/>
      <c r="C197" s="24"/>
      <c r="D197" s="24"/>
      <c r="E197" s="24">
        <v>3</v>
      </c>
      <c r="F197" s="24">
        <v>5</v>
      </c>
      <c r="G197" s="24">
        <v>11</v>
      </c>
      <c r="H197" s="24"/>
      <c r="I197" s="24">
        <v>16</v>
      </c>
      <c r="J197" s="24"/>
      <c r="K197" s="24"/>
      <c r="L197" s="24">
        <v>5</v>
      </c>
      <c r="M197" s="24">
        <v>8</v>
      </c>
      <c r="N197" s="24"/>
      <c r="O197" s="24"/>
      <c r="P197" s="24"/>
      <c r="Q197" s="24">
        <v>2</v>
      </c>
      <c r="R197" s="24">
        <v>7</v>
      </c>
      <c r="S197" s="24"/>
      <c r="T197" s="18">
        <f t="shared" si="10"/>
        <v>57</v>
      </c>
    </row>
    <row r="198" spans="1:20" x14ac:dyDescent="0.2">
      <c r="A198" s="23" t="s">
        <v>195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18">
        <f t="shared" si="10"/>
        <v>0</v>
      </c>
    </row>
    <row r="199" spans="1:20" x14ac:dyDescent="0.2">
      <c r="A199" s="23" t="s">
        <v>196</v>
      </c>
      <c r="B199" s="24">
        <v>4</v>
      </c>
      <c r="C199" s="24">
        <v>6</v>
      </c>
      <c r="D199" s="24">
        <v>12</v>
      </c>
      <c r="E199" s="24">
        <v>2</v>
      </c>
      <c r="F199" s="24">
        <v>2</v>
      </c>
      <c r="G199" s="24">
        <v>8</v>
      </c>
      <c r="H199" s="24">
        <v>4</v>
      </c>
      <c r="I199" s="24">
        <v>6</v>
      </c>
      <c r="J199" s="24"/>
      <c r="K199" s="24">
        <v>10</v>
      </c>
      <c r="L199" s="24">
        <v>2</v>
      </c>
      <c r="M199" s="24">
        <v>16</v>
      </c>
      <c r="N199" s="24">
        <v>1</v>
      </c>
      <c r="O199" s="24">
        <v>12</v>
      </c>
      <c r="P199" s="24"/>
      <c r="Q199" s="24">
        <v>2</v>
      </c>
      <c r="R199" s="24">
        <v>10</v>
      </c>
      <c r="S199" s="24"/>
      <c r="T199" s="18">
        <f t="shared" si="10"/>
        <v>97</v>
      </c>
    </row>
    <row r="200" spans="1:20" x14ac:dyDescent="0.2">
      <c r="A200" s="23" t="s">
        <v>197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>
        <v>1</v>
      </c>
      <c r="R200" s="24"/>
      <c r="S200" s="24"/>
      <c r="T200" s="18">
        <f t="shared" si="10"/>
        <v>1</v>
      </c>
    </row>
    <row r="201" spans="1:20" x14ac:dyDescent="0.2">
      <c r="A201" s="23" t="s">
        <v>198</v>
      </c>
      <c r="B201" s="24"/>
      <c r="C201" s="24">
        <v>7</v>
      </c>
      <c r="D201" s="24">
        <v>21</v>
      </c>
      <c r="E201" s="24">
        <v>5</v>
      </c>
      <c r="F201" s="24">
        <v>4</v>
      </c>
      <c r="G201" s="24">
        <v>18</v>
      </c>
      <c r="H201" s="24">
        <v>21</v>
      </c>
      <c r="I201" s="24">
        <v>23</v>
      </c>
      <c r="J201" s="24"/>
      <c r="K201" s="24">
        <v>23</v>
      </c>
      <c r="L201" s="24">
        <v>13</v>
      </c>
      <c r="M201" s="24">
        <v>13</v>
      </c>
      <c r="N201" s="24">
        <v>3</v>
      </c>
      <c r="O201" s="24">
        <v>32</v>
      </c>
      <c r="P201" s="24"/>
      <c r="Q201" s="24">
        <v>4</v>
      </c>
      <c r="R201" s="24">
        <v>45</v>
      </c>
      <c r="S201" s="24"/>
      <c r="T201" s="18">
        <f t="shared" si="10"/>
        <v>232</v>
      </c>
    </row>
    <row r="202" spans="1:20" x14ac:dyDescent="0.2">
      <c r="A202" s="23" t="s">
        <v>199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0</v>
      </c>
    </row>
    <row r="203" spans="1:20" x14ac:dyDescent="0.2">
      <c r="A203" s="23" t="s">
        <v>200</v>
      </c>
      <c r="B203" s="24"/>
      <c r="C203" s="24"/>
      <c r="D203" s="24"/>
      <c r="E203" s="24">
        <v>6</v>
      </c>
      <c r="F203" s="24"/>
      <c r="G203" s="24"/>
      <c r="H203" s="24"/>
      <c r="I203" s="24">
        <v>2</v>
      </c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18">
        <f t="shared" si="10"/>
        <v>8</v>
      </c>
    </row>
    <row r="204" spans="1:20" x14ac:dyDescent="0.2">
      <c r="A204" s="23" t="s">
        <v>201</v>
      </c>
      <c r="B204" s="24"/>
      <c r="C204" s="24"/>
      <c r="D204" s="24">
        <v>3</v>
      </c>
      <c r="E204" s="24">
        <v>3</v>
      </c>
      <c r="F204" s="24"/>
      <c r="G204" s="24"/>
      <c r="H204" s="24"/>
      <c r="I204" s="24">
        <v>2</v>
      </c>
      <c r="J204" s="24"/>
      <c r="K204" s="24"/>
      <c r="L204" s="24"/>
      <c r="M204" s="24">
        <v>2</v>
      </c>
      <c r="N204" s="24"/>
      <c r="O204" s="24"/>
      <c r="P204" s="24"/>
      <c r="Q204" s="24">
        <v>3</v>
      </c>
      <c r="R204" s="24"/>
      <c r="S204" s="24"/>
      <c r="T204" s="18">
        <f t="shared" si="10"/>
        <v>13</v>
      </c>
    </row>
    <row r="205" spans="1:20" x14ac:dyDescent="0.2">
      <c r="A205" s="23" t="s">
        <v>202</v>
      </c>
      <c r="B205" s="24"/>
      <c r="C205" s="24"/>
      <c r="D205" s="24"/>
      <c r="E205" s="24">
        <v>2</v>
      </c>
      <c r="F205" s="24">
        <v>1</v>
      </c>
      <c r="G205" s="24"/>
      <c r="H205" s="24"/>
      <c r="I205" s="24">
        <v>6</v>
      </c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18">
        <f t="shared" si="10"/>
        <v>9</v>
      </c>
    </row>
    <row r="206" spans="1:20" x14ac:dyDescent="0.2">
      <c r="A206" s="23" t="s">
        <v>203</v>
      </c>
      <c r="B206" s="24"/>
      <c r="C206" s="24">
        <v>4</v>
      </c>
      <c r="D206" s="24"/>
      <c r="E206" s="24">
        <v>2</v>
      </c>
      <c r="F206" s="24">
        <v>1</v>
      </c>
      <c r="G206" s="24">
        <v>1</v>
      </c>
      <c r="H206" s="24"/>
      <c r="I206" s="24">
        <v>1</v>
      </c>
      <c r="J206" s="24"/>
      <c r="K206" s="24"/>
      <c r="L206" s="24"/>
      <c r="M206" s="24">
        <v>5</v>
      </c>
      <c r="N206" s="24"/>
      <c r="O206" s="24"/>
      <c r="P206" s="24"/>
      <c r="Q206" s="24"/>
      <c r="R206" s="24">
        <v>2</v>
      </c>
      <c r="S206" s="24"/>
      <c r="T206" s="18">
        <f t="shared" si="10"/>
        <v>16</v>
      </c>
    </row>
    <row r="207" spans="1:20" x14ac:dyDescent="0.2">
      <c r="A207" s="23" t="s">
        <v>204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18">
        <f t="shared" si="10"/>
        <v>0</v>
      </c>
    </row>
    <row r="208" spans="1:20" x14ac:dyDescent="0.2">
      <c r="A208" s="19" t="s">
        <v>205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7"/>
    </row>
    <row r="209" spans="1:20" x14ac:dyDescent="0.2">
      <c r="A209" s="23" t="s">
        <v>206</v>
      </c>
      <c r="B209" s="24"/>
      <c r="C209" s="24"/>
      <c r="D209" s="24"/>
      <c r="E209" s="24">
        <v>1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>SUM(B209:S209)</f>
        <v>1</v>
      </c>
    </row>
    <row r="210" spans="1:20" x14ac:dyDescent="0.2">
      <c r="A210" s="23" t="s">
        <v>207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0</v>
      </c>
    </row>
    <row r="211" spans="1:20" x14ac:dyDescent="0.2">
      <c r="A211" s="23" t="s">
        <v>208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209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0</v>
      </c>
    </row>
    <row r="213" spans="1:20" x14ac:dyDescent="0.2">
      <c r="A213" s="23" t="s">
        <v>210</v>
      </c>
      <c r="B213" s="24"/>
      <c r="C213" s="24"/>
      <c r="D213" s="24"/>
      <c r="E213" s="24">
        <v>3</v>
      </c>
      <c r="F213" s="24"/>
      <c r="G213" s="24">
        <v>2</v>
      </c>
      <c r="H213" s="24"/>
      <c r="I213" s="24">
        <v>7</v>
      </c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18">
        <f>SUM(B213:S213)</f>
        <v>12</v>
      </c>
    </row>
    <row r="214" spans="1:20" x14ac:dyDescent="0.2">
      <c r="A214" s="19" t="s">
        <v>211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7"/>
    </row>
    <row r="215" spans="1:20" x14ac:dyDescent="0.2">
      <c r="A215" s="23" t="s">
        <v>212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18">
        <f>SUM(B215:S215)</f>
        <v>0</v>
      </c>
    </row>
    <row r="216" spans="1:20" x14ac:dyDescent="0.2">
      <c r="A216" s="19" t="s">
        <v>213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7"/>
    </row>
    <row r="217" spans="1:20" x14ac:dyDescent="0.2">
      <c r="A217" s="30" t="s">
        <v>321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18">
        <f>SUM(B217:S217)</f>
        <v>0</v>
      </c>
    </row>
    <row r="218" spans="1:20" x14ac:dyDescent="0.2">
      <c r="A218" s="19" t="s">
        <v>322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7"/>
    </row>
    <row r="219" spans="1:20" x14ac:dyDescent="0.2">
      <c r="A219" s="23" t="s">
        <v>216</v>
      </c>
      <c r="B219" s="24"/>
      <c r="C219" s="24"/>
      <c r="D219" s="24">
        <v>3</v>
      </c>
      <c r="E219" s="24">
        <v>1</v>
      </c>
      <c r="F219" s="24">
        <v>1</v>
      </c>
      <c r="G219" s="24"/>
      <c r="H219" s="24">
        <v>1</v>
      </c>
      <c r="I219" s="24">
        <v>2</v>
      </c>
      <c r="J219" s="24"/>
      <c r="K219" s="24">
        <v>1</v>
      </c>
      <c r="L219" s="24"/>
      <c r="M219" s="24">
        <v>1</v>
      </c>
      <c r="N219" s="24"/>
      <c r="O219" s="24">
        <v>8</v>
      </c>
      <c r="P219" s="24"/>
      <c r="Q219" s="24"/>
      <c r="R219" s="24"/>
      <c r="S219" s="24"/>
      <c r="T219" s="18">
        <f>SUM(B219:S219)</f>
        <v>18</v>
      </c>
    </row>
    <row r="220" spans="1:20" x14ac:dyDescent="0.2">
      <c r="A220" s="23" t="s">
        <v>286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0</v>
      </c>
    </row>
    <row r="221" spans="1:20" x14ac:dyDescent="0.2">
      <c r="A221" s="23" t="s">
        <v>218</v>
      </c>
      <c r="B221" s="24"/>
      <c r="C221" s="24"/>
      <c r="D221" s="24"/>
      <c r="E221" s="24">
        <v>1</v>
      </c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18">
        <f>SUM(B221:S221)</f>
        <v>1</v>
      </c>
    </row>
    <row r="222" spans="1:20" x14ac:dyDescent="0.2">
      <c r="A222" s="19" t="s">
        <v>217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7"/>
    </row>
    <row r="223" spans="1:20" x14ac:dyDescent="0.2">
      <c r="A223" s="30" t="s">
        <v>323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18">
        <f t="shared" ref="T223:T232" si="11">SUM(B223:S223)</f>
        <v>0</v>
      </c>
    </row>
    <row r="224" spans="1:20" x14ac:dyDescent="0.2">
      <c r="A224" s="23" t="s">
        <v>221</v>
      </c>
      <c r="B224" s="24"/>
      <c r="C224" s="24"/>
      <c r="D224" s="24"/>
      <c r="E224" s="24"/>
      <c r="F224" s="24"/>
      <c r="G224" s="24">
        <v>3</v>
      </c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18">
        <f t="shared" si="11"/>
        <v>3</v>
      </c>
    </row>
    <row r="225" spans="1:20" x14ac:dyDescent="0.2">
      <c r="A225" s="23" t="s">
        <v>222</v>
      </c>
      <c r="B225" s="24"/>
      <c r="C225" s="24">
        <v>1</v>
      </c>
      <c r="D225" s="24"/>
      <c r="E225" s="24"/>
      <c r="F225" s="24"/>
      <c r="G225" s="24">
        <v>1</v>
      </c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18">
        <f t="shared" si="11"/>
        <v>2</v>
      </c>
    </row>
    <row r="226" spans="1:20" x14ac:dyDescent="0.2">
      <c r="A226" s="23" t="s">
        <v>223</v>
      </c>
      <c r="B226" s="24"/>
      <c r="C226" s="24"/>
      <c r="D226" s="24">
        <v>1</v>
      </c>
      <c r="E226" s="24"/>
      <c r="F226" s="24"/>
      <c r="G226" s="24"/>
      <c r="H226" s="24">
        <v>2</v>
      </c>
      <c r="I226" s="24"/>
      <c r="J226" s="24"/>
      <c r="K226" s="24">
        <v>2</v>
      </c>
      <c r="L226" s="24"/>
      <c r="M226" s="24"/>
      <c r="N226" s="24"/>
      <c r="O226" s="24"/>
      <c r="P226" s="24"/>
      <c r="Q226" s="24"/>
      <c r="R226" s="24"/>
      <c r="S226" s="24"/>
      <c r="T226" s="18">
        <f t="shared" si="11"/>
        <v>5</v>
      </c>
    </row>
    <row r="227" spans="1:20" x14ac:dyDescent="0.2">
      <c r="A227" s="23" t="s">
        <v>224</v>
      </c>
      <c r="B227" s="24"/>
      <c r="C227" s="24"/>
      <c r="D227" s="24">
        <v>1</v>
      </c>
      <c r="E227" s="24"/>
      <c r="F227" s="24"/>
      <c r="G227" s="24"/>
      <c r="H227" s="24"/>
      <c r="I227" s="24">
        <v>2</v>
      </c>
      <c r="J227" s="24"/>
      <c r="K227" s="24">
        <v>3</v>
      </c>
      <c r="L227" s="24"/>
      <c r="M227" s="24"/>
      <c r="N227" s="24"/>
      <c r="O227" s="24"/>
      <c r="P227" s="24"/>
      <c r="Q227" s="24"/>
      <c r="R227" s="24"/>
      <c r="S227" s="24"/>
      <c r="T227" s="18">
        <f t="shared" si="11"/>
        <v>6</v>
      </c>
    </row>
    <row r="228" spans="1:20" x14ac:dyDescent="0.2">
      <c r="A228" s="23" t="s">
        <v>225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0</v>
      </c>
    </row>
    <row r="229" spans="1:20" x14ac:dyDescent="0.2">
      <c r="A229" s="23" t="s">
        <v>226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18">
        <f t="shared" si="11"/>
        <v>0</v>
      </c>
    </row>
    <row r="230" spans="1:20" x14ac:dyDescent="0.2">
      <c r="A230" s="23" t="s">
        <v>227</v>
      </c>
      <c r="B230" s="24"/>
      <c r="C230" s="24">
        <v>10</v>
      </c>
      <c r="D230" s="24">
        <v>12</v>
      </c>
      <c r="E230" s="24"/>
      <c r="F230" s="24">
        <v>10</v>
      </c>
      <c r="G230" s="24">
        <v>14</v>
      </c>
      <c r="H230" s="24">
        <v>12</v>
      </c>
      <c r="I230" s="24">
        <v>6</v>
      </c>
      <c r="J230" s="24"/>
      <c r="K230" s="24">
        <v>3</v>
      </c>
      <c r="L230" s="24">
        <v>4</v>
      </c>
      <c r="M230" s="24">
        <v>4</v>
      </c>
      <c r="N230" s="24"/>
      <c r="O230" s="24">
        <v>19</v>
      </c>
      <c r="P230" s="24"/>
      <c r="Q230" s="24"/>
      <c r="R230" s="24">
        <v>4</v>
      </c>
      <c r="S230" s="24"/>
      <c r="T230" s="18">
        <f t="shared" si="11"/>
        <v>98</v>
      </c>
    </row>
    <row r="231" spans="1:20" x14ac:dyDescent="0.2">
      <c r="A231" s="23" t="s">
        <v>228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18">
        <f t="shared" si="11"/>
        <v>0</v>
      </c>
    </row>
    <row r="232" spans="1:20" x14ac:dyDescent="0.2">
      <c r="A232" s="23" t="s">
        <v>229</v>
      </c>
      <c r="B232" s="24"/>
      <c r="C232" s="24"/>
      <c r="D232" s="24">
        <v>2</v>
      </c>
      <c r="E232" s="24"/>
      <c r="F232" s="24"/>
      <c r="G232" s="24"/>
      <c r="H232" s="24">
        <v>5</v>
      </c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18">
        <f t="shared" si="11"/>
        <v>7</v>
      </c>
    </row>
    <row r="233" spans="1:20" x14ac:dyDescent="0.2">
      <c r="A233" s="19" t="s">
        <v>230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7"/>
    </row>
    <row r="234" spans="1:20" ht="13.5" x14ac:dyDescent="0.2">
      <c r="A234" s="23" t="s">
        <v>324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18">
        <f t="shared" ref="T234:T246" si="12">SUM(B234:S234)</f>
        <v>0</v>
      </c>
    </row>
    <row r="235" spans="1:20" x14ac:dyDescent="0.2">
      <c r="A235" s="23" t="s">
        <v>273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18">
        <f t="shared" si="12"/>
        <v>0</v>
      </c>
    </row>
    <row r="236" spans="1:20" x14ac:dyDescent="0.2">
      <c r="A236" s="23" t="s">
        <v>231</v>
      </c>
      <c r="B236" s="24"/>
      <c r="C236" s="24">
        <v>4</v>
      </c>
      <c r="D236" s="24">
        <v>1</v>
      </c>
      <c r="E236" s="24"/>
      <c r="F236" s="24"/>
      <c r="G236" s="24">
        <v>1</v>
      </c>
      <c r="H236" s="24">
        <v>1</v>
      </c>
      <c r="I236" s="24">
        <v>2</v>
      </c>
      <c r="J236" s="24"/>
      <c r="K236" s="24">
        <v>2</v>
      </c>
      <c r="L236" s="24">
        <v>2</v>
      </c>
      <c r="M236" s="24">
        <v>1</v>
      </c>
      <c r="N236" s="24"/>
      <c r="O236" s="24">
        <v>5</v>
      </c>
      <c r="P236" s="24"/>
      <c r="Q236" s="24"/>
      <c r="R236" s="24">
        <v>1</v>
      </c>
      <c r="S236" s="24"/>
      <c r="T236" s="18">
        <f t="shared" si="12"/>
        <v>20</v>
      </c>
    </row>
    <row r="237" spans="1:20" x14ac:dyDescent="0.2">
      <c r="A237" s="23" t="s">
        <v>232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18">
        <f t="shared" si="12"/>
        <v>0</v>
      </c>
    </row>
    <row r="238" spans="1:20" x14ac:dyDescent="0.2">
      <c r="A238" s="23" t="s">
        <v>233</v>
      </c>
      <c r="B238" s="24"/>
      <c r="C238" s="24">
        <v>3</v>
      </c>
      <c r="D238" s="24"/>
      <c r="E238" s="24"/>
      <c r="F238" s="24"/>
      <c r="G238" s="24">
        <v>3</v>
      </c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18">
        <f t="shared" si="12"/>
        <v>6</v>
      </c>
    </row>
    <row r="239" spans="1:20" x14ac:dyDescent="0.2">
      <c r="A239" s="23" t="s">
        <v>234</v>
      </c>
      <c r="B239" s="24"/>
      <c r="C239" s="24">
        <v>1</v>
      </c>
      <c r="D239" s="24"/>
      <c r="E239" s="24"/>
      <c r="F239" s="24"/>
      <c r="G239" s="24"/>
      <c r="H239" s="24"/>
      <c r="I239" s="24"/>
      <c r="J239" s="24"/>
      <c r="K239" s="24">
        <v>1</v>
      </c>
      <c r="L239" s="24"/>
      <c r="M239" s="24"/>
      <c r="N239" s="24"/>
      <c r="O239" s="24"/>
      <c r="P239" s="24"/>
      <c r="Q239" s="24"/>
      <c r="R239" s="24">
        <v>1</v>
      </c>
      <c r="S239" s="24"/>
      <c r="T239" s="18">
        <f t="shared" si="12"/>
        <v>3</v>
      </c>
    </row>
    <row r="240" spans="1:20" x14ac:dyDescent="0.2">
      <c r="A240" s="23" t="s">
        <v>235</v>
      </c>
      <c r="B240" s="24"/>
      <c r="C240" s="24"/>
      <c r="D240" s="24"/>
      <c r="E240" s="24">
        <v>4</v>
      </c>
      <c r="F240" s="24">
        <v>2</v>
      </c>
      <c r="G240" s="24">
        <v>4</v>
      </c>
      <c r="H240" s="24"/>
      <c r="I240" s="24">
        <v>3</v>
      </c>
      <c r="J240" s="24"/>
      <c r="K240" s="24"/>
      <c r="L240" s="24">
        <v>1</v>
      </c>
      <c r="M240" s="24">
        <v>9</v>
      </c>
      <c r="N240" s="24"/>
      <c r="O240" s="24"/>
      <c r="P240" s="24"/>
      <c r="Q240" s="24"/>
      <c r="R240" s="24">
        <v>2</v>
      </c>
      <c r="S240" s="24"/>
      <c r="T240" s="18">
        <f t="shared" si="12"/>
        <v>25</v>
      </c>
    </row>
    <row r="241" spans="1:20" x14ac:dyDescent="0.2">
      <c r="A241" s="23" t="s">
        <v>236</v>
      </c>
      <c r="B241" s="24"/>
      <c r="C241" s="24">
        <v>2</v>
      </c>
      <c r="D241" s="24"/>
      <c r="E241" s="24"/>
      <c r="F241" s="24"/>
      <c r="G241" s="24">
        <v>1</v>
      </c>
      <c r="H241" s="24"/>
      <c r="I241" s="24"/>
      <c r="J241" s="24"/>
      <c r="K241" s="24"/>
      <c r="L241" s="24"/>
      <c r="M241" s="24">
        <v>1</v>
      </c>
      <c r="N241" s="24"/>
      <c r="O241" s="24"/>
      <c r="P241" s="24"/>
      <c r="Q241" s="24"/>
      <c r="R241" s="24"/>
      <c r="S241" s="24"/>
      <c r="T241" s="18">
        <f t="shared" si="12"/>
        <v>4</v>
      </c>
    </row>
    <row r="242" spans="1:20" x14ac:dyDescent="0.2">
      <c r="A242" s="23" t="s">
        <v>237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18">
        <f t="shared" si="12"/>
        <v>0</v>
      </c>
    </row>
    <row r="243" spans="1:20" x14ac:dyDescent="0.2">
      <c r="A243" s="23" t="s">
        <v>238</v>
      </c>
      <c r="B243" s="24"/>
      <c r="C243" s="24">
        <v>2</v>
      </c>
      <c r="D243" s="24"/>
      <c r="E243" s="24"/>
      <c r="F243" s="24"/>
      <c r="G243" s="24"/>
      <c r="H243" s="24"/>
      <c r="I243" s="24">
        <v>1</v>
      </c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18">
        <f t="shared" si="12"/>
        <v>3</v>
      </c>
    </row>
    <row r="244" spans="1:20" x14ac:dyDescent="0.2">
      <c r="A244" s="23" t="s">
        <v>239</v>
      </c>
      <c r="B244" s="24">
        <v>4</v>
      </c>
      <c r="C244" s="24">
        <v>6</v>
      </c>
      <c r="D244" s="24">
        <v>12</v>
      </c>
      <c r="E244" s="24">
        <v>3</v>
      </c>
      <c r="F244" s="24"/>
      <c r="G244" s="24">
        <v>4</v>
      </c>
      <c r="H244" s="24">
        <v>10</v>
      </c>
      <c r="I244" s="24">
        <v>3</v>
      </c>
      <c r="J244" s="24"/>
      <c r="K244" s="24">
        <v>7</v>
      </c>
      <c r="L244" s="24">
        <v>2</v>
      </c>
      <c r="M244" s="24">
        <v>1</v>
      </c>
      <c r="N244" s="24">
        <v>1</v>
      </c>
      <c r="O244" s="24">
        <v>15</v>
      </c>
      <c r="P244" s="24"/>
      <c r="Q244" s="24"/>
      <c r="R244" s="24">
        <v>6</v>
      </c>
      <c r="S244" s="24"/>
      <c r="T244" s="18">
        <f t="shared" si="12"/>
        <v>74</v>
      </c>
    </row>
    <row r="245" spans="1:20" x14ac:dyDescent="0.2">
      <c r="A245" s="23" t="s">
        <v>240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18">
        <f>SUM(B245:S245)</f>
        <v>0</v>
      </c>
    </row>
    <row r="246" spans="1:20" x14ac:dyDescent="0.2">
      <c r="A246" s="23" t="s">
        <v>241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18">
        <f t="shared" si="12"/>
        <v>0</v>
      </c>
    </row>
    <row r="247" spans="1:20" x14ac:dyDescent="0.2">
      <c r="A247" s="19" t="s">
        <v>285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7"/>
    </row>
    <row r="248" spans="1:20" x14ac:dyDescent="0.2">
      <c r="A248" s="23" t="s">
        <v>243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>
        <f>SUM(B248:S248)</f>
        <v>0</v>
      </c>
    </row>
    <row r="249" spans="1:20" x14ac:dyDescent="0.2">
      <c r="A249" s="3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18"/>
    </row>
    <row r="250" spans="1:20" x14ac:dyDescent="0.2">
      <c r="A250" s="3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32"/>
    </row>
    <row r="251" spans="1:20" x14ac:dyDescent="0.2">
      <c r="A251" s="33" t="s">
        <v>284</v>
      </c>
      <c r="B251" s="18">
        <f t="shared" ref="B251:T251" si="13">SUM(B4:B250)</f>
        <v>28</v>
      </c>
      <c r="C251" s="18">
        <f t="shared" si="13"/>
        <v>89</v>
      </c>
      <c r="D251" s="18">
        <f t="shared" si="13"/>
        <v>234</v>
      </c>
      <c r="E251" s="18">
        <f t="shared" si="13"/>
        <v>85</v>
      </c>
      <c r="F251" s="18">
        <f t="shared" si="13"/>
        <v>46</v>
      </c>
      <c r="G251" s="18">
        <f t="shared" si="13"/>
        <v>299</v>
      </c>
      <c r="H251" s="18">
        <f t="shared" si="13"/>
        <v>135</v>
      </c>
      <c r="I251" s="18">
        <f t="shared" si="13"/>
        <v>283</v>
      </c>
      <c r="J251" s="18">
        <f t="shared" si="13"/>
        <v>0</v>
      </c>
      <c r="K251" s="18">
        <f t="shared" si="13"/>
        <v>113</v>
      </c>
      <c r="L251" s="18">
        <f t="shared" si="13"/>
        <v>68</v>
      </c>
      <c r="M251" s="18">
        <f t="shared" si="13"/>
        <v>183</v>
      </c>
      <c r="N251" s="18">
        <f t="shared" si="13"/>
        <v>19</v>
      </c>
      <c r="O251" s="18">
        <f t="shared" si="13"/>
        <v>208</v>
      </c>
      <c r="P251" s="18">
        <f t="shared" si="13"/>
        <v>0</v>
      </c>
      <c r="Q251" s="18">
        <f t="shared" si="13"/>
        <v>47</v>
      </c>
      <c r="R251" s="18">
        <f t="shared" si="13"/>
        <v>161</v>
      </c>
      <c r="S251" s="18">
        <f t="shared" si="13"/>
        <v>0</v>
      </c>
      <c r="T251" s="18">
        <f t="shared" si="13"/>
        <v>1998</v>
      </c>
    </row>
    <row r="252" spans="1:20" x14ac:dyDescent="0.2">
      <c r="A252" s="34" t="s">
        <v>248</v>
      </c>
      <c r="B252" s="27">
        <f t="shared" ref="B252:S252" si="14">COUNT(B3:B250)</f>
        <v>10</v>
      </c>
      <c r="C252" s="27">
        <f t="shared" si="14"/>
        <v>27</v>
      </c>
      <c r="D252" s="27">
        <f t="shared" si="14"/>
        <v>44</v>
      </c>
      <c r="E252" s="27">
        <f t="shared" si="14"/>
        <v>33</v>
      </c>
      <c r="F252" s="27">
        <f t="shared" si="14"/>
        <v>22</v>
      </c>
      <c r="G252" s="27">
        <f t="shared" si="14"/>
        <v>51</v>
      </c>
      <c r="H252" s="27">
        <f t="shared" si="14"/>
        <v>21</v>
      </c>
      <c r="I252" s="27">
        <f t="shared" si="14"/>
        <v>57</v>
      </c>
      <c r="J252" s="27">
        <f t="shared" si="14"/>
        <v>0</v>
      </c>
      <c r="K252" s="27">
        <f t="shared" si="14"/>
        <v>27</v>
      </c>
      <c r="L252" s="27">
        <f t="shared" si="14"/>
        <v>23</v>
      </c>
      <c r="M252" s="27">
        <f t="shared" si="14"/>
        <v>34</v>
      </c>
      <c r="N252" s="27">
        <f t="shared" si="14"/>
        <v>7</v>
      </c>
      <c r="O252" s="27">
        <f t="shared" si="14"/>
        <v>27</v>
      </c>
      <c r="P252" s="27">
        <f t="shared" si="14"/>
        <v>0</v>
      </c>
      <c r="Q252" s="27">
        <f t="shared" si="14"/>
        <v>21</v>
      </c>
      <c r="R252" s="27">
        <f t="shared" si="14"/>
        <v>26</v>
      </c>
      <c r="S252" s="27">
        <f t="shared" si="14"/>
        <v>0</v>
      </c>
      <c r="T252" s="35">
        <f>COUNTIF(T4:T250,"&gt;0")</f>
        <v>90</v>
      </c>
    </row>
    <row r="253" spans="1:20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36" t="s">
        <v>325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326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327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328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329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 t="s">
        <v>330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43" t="s">
        <v>375</v>
      </c>
      <c r="B261" s="42"/>
      <c r="C261" s="42"/>
      <c r="D261" s="42"/>
      <c r="E261" s="44" t="s">
        <v>355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43" t="s">
        <v>344</v>
      </c>
      <c r="B262" s="42"/>
      <c r="C262" s="42"/>
      <c r="D262" s="42"/>
      <c r="E262" s="42" t="s">
        <v>349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43" t="s">
        <v>254</v>
      </c>
      <c r="B263" s="42"/>
      <c r="C263" s="42"/>
      <c r="D263" s="42"/>
      <c r="E263" s="42" t="s">
        <v>350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43" t="s">
        <v>352</v>
      </c>
      <c r="B264" s="42"/>
      <c r="C264" s="42"/>
      <c r="D264" s="42"/>
      <c r="E264" s="42" t="s">
        <v>345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7" t="s">
        <v>333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9"/>
      <c r="T266" s="40"/>
    </row>
  </sheetData>
  <mergeCells count="1">
    <mergeCell ref="B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topLeftCell="A106" zoomScaleNormal="100" workbookViewId="0">
      <selection activeCell="H261" sqref="H261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339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1</v>
      </c>
      <c r="H5" s="24"/>
      <c r="I5" s="24"/>
      <c r="J5" s="24"/>
      <c r="K5" s="24"/>
      <c r="L5" s="24"/>
      <c r="M5" s="24"/>
      <c r="N5" s="24"/>
      <c r="O5" s="24"/>
      <c r="P5" s="24">
        <v>3</v>
      </c>
      <c r="Q5" s="24"/>
      <c r="R5" s="24"/>
      <c r="S5" s="24"/>
      <c r="T5" s="18">
        <f>SUM(B5:S5)</f>
        <v>4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>
        <v>10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4</v>
      </c>
      <c r="R17" s="24"/>
      <c r="S17" s="24"/>
      <c r="T17" s="18">
        <f t="shared" ref="T17:T38" si="0">SUM(B17:S17)</f>
        <v>14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>
        <v>6</v>
      </c>
      <c r="F20" s="24">
        <v>1</v>
      </c>
      <c r="G20" s="24">
        <v>17</v>
      </c>
      <c r="H20" s="24"/>
      <c r="I20" s="24"/>
      <c r="J20" s="24"/>
      <c r="K20" s="24"/>
      <c r="L20" s="24"/>
      <c r="M20" s="24"/>
      <c r="N20" s="24"/>
      <c r="O20" s="24"/>
      <c r="P20" s="24">
        <v>2</v>
      </c>
      <c r="Q20" s="24"/>
      <c r="R20" s="24"/>
      <c r="S20" s="24"/>
      <c r="T20" s="18">
        <f t="shared" si="0"/>
        <v>26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>
        <v>5</v>
      </c>
      <c r="R29" s="24"/>
      <c r="S29" s="24"/>
      <c r="T29" s="18">
        <f t="shared" si="0"/>
        <v>5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8">
        <f t="shared" si="0"/>
        <v>0</v>
      </c>
    </row>
    <row r="34" spans="1:20" x14ac:dyDescent="0.2">
      <c r="A34" s="23" t="s">
        <v>31</v>
      </c>
      <c r="B34" s="24"/>
      <c r="C34" s="24"/>
      <c r="D34" s="24"/>
      <c r="E34" s="24">
        <v>1</v>
      </c>
      <c r="F34" s="24"/>
      <c r="G34" s="24">
        <v>40</v>
      </c>
      <c r="H34" s="24"/>
      <c r="I34" s="24"/>
      <c r="J34" s="24"/>
      <c r="K34" s="24"/>
      <c r="L34" s="24"/>
      <c r="M34" s="24">
        <v>11</v>
      </c>
      <c r="N34" s="24"/>
      <c r="O34" s="24"/>
      <c r="P34" s="24"/>
      <c r="Q34" s="24"/>
      <c r="R34" s="24"/>
      <c r="S34" s="24"/>
      <c r="T34" s="18">
        <f t="shared" si="0"/>
        <v>52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0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0</v>
      </c>
    </row>
    <row r="37" spans="1:20" x14ac:dyDescent="0.2">
      <c r="A37" s="23" t="s">
        <v>34</v>
      </c>
      <c r="B37" s="24"/>
      <c r="C37" s="24"/>
      <c r="D37" s="24"/>
      <c r="E37" s="24">
        <v>3</v>
      </c>
      <c r="F37" s="24"/>
      <c r="G37" s="24"/>
      <c r="H37" s="24"/>
      <c r="I37" s="24"/>
      <c r="J37" s="24"/>
      <c r="K37" s="24"/>
      <c r="L37" s="24"/>
      <c r="M37" s="24">
        <v>1</v>
      </c>
      <c r="N37" s="24"/>
      <c r="O37" s="24"/>
      <c r="P37" s="24"/>
      <c r="Q37" s="24">
        <v>1</v>
      </c>
      <c r="R37" s="24"/>
      <c r="S37" s="24"/>
      <c r="T37" s="18">
        <f t="shared" si="0"/>
        <v>5</v>
      </c>
    </row>
    <row r="38" spans="1:20" x14ac:dyDescent="0.2">
      <c r="A38" s="23" t="s">
        <v>35</v>
      </c>
      <c r="B38" s="24"/>
      <c r="C38" s="24"/>
      <c r="D38" s="24"/>
      <c r="E38" s="24">
        <v>1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1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>
        <v>1</v>
      </c>
      <c r="E40" s="24">
        <v>5</v>
      </c>
      <c r="F40" s="24"/>
      <c r="G40" s="24"/>
      <c r="H40" s="24"/>
      <c r="I40" s="24"/>
      <c r="J40" s="24"/>
      <c r="K40" s="24">
        <v>3</v>
      </c>
      <c r="L40" s="24"/>
      <c r="M40" s="24"/>
      <c r="N40" s="24"/>
      <c r="O40" s="24">
        <v>2</v>
      </c>
      <c r="P40" s="24"/>
      <c r="Q40" s="24"/>
      <c r="R40" s="24"/>
      <c r="S40" s="24"/>
      <c r="T40" s="18">
        <f t="shared" ref="T40:T54" si="1">SUM(B40:S40)</f>
        <v>11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>
        <v>1</v>
      </c>
      <c r="O42" s="24"/>
      <c r="P42" s="24"/>
      <c r="Q42" s="24"/>
      <c r="R42" s="24"/>
      <c r="S42" s="24"/>
      <c r="T42" s="18">
        <f t="shared" si="1"/>
        <v>1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0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/>
      <c r="D46" s="24">
        <v>3</v>
      </c>
      <c r="E46" s="24">
        <v>2</v>
      </c>
      <c r="F46" s="24"/>
      <c r="G46" s="24"/>
      <c r="H46" s="24"/>
      <c r="I46" s="24">
        <v>1</v>
      </c>
      <c r="J46" s="24"/>
      <c r="K46" s="24"/>
      <c r="L46" s="24"/>
      <c r="M46" s="24"/>
      <c r="N46" s="24">
        <v>2</v>
      </c>
      <c r="O46" s="24">
        <v>1</v>
      </c>
      <c r="P46" s="24"/>
      <c r="Q46" s="24"/>
      <c r="R46" s="24"/>
      <c r="S46" s="24"/>
      <c r="T46" s="18">
        <f t="shared" si="1"/>
        <v>9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>
        <v>1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1</v>
      </c>
    </row>
    <row r="49" spans="1:20" x14ac:dyDescent="0.2">
      <c r="A49" s="23" t="s">
        <v>47</v>
      </c>
      <c r="B49" s="24"/>
      <c r="C49" s="24"/>
      <c r="D49" s="24"/>
      <c r="E49" s="24">
        <v>2</v>
      </c>
      <c r="F49" s="24"/>
      <c r="G49" s="24">
        <v>4</v>
      </c>
      <c r="H49" s="24"/>
      <c r="I49" s="24"/>
      <c r="J49" s="24"/>
      <c r="K49" s="24"/>
      <c r="L49" s="24"/>
      <c r="M49" s="24">
        <v>1</v>
      </c>
      <c r="N49" s="24"/>
      <c r="O49" s="24"/>
      <c r="P49" s="24">
        <v>1</v>
      </c>
      <c r="Q49" s="24"/>
      <c r="R49" s="24"/>
      <c r="S49" s="24"/>
      <c r="T49" s="18">
        <f t="shared" si="1"/>
        <v>8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2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18">
        <f t="shared" si="1"/>
        <v>2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0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0</v>
      </c>
    </row>
    <row r="57" spans="1:20" ht="13.5" x14ac:dyDescent="0.2">
      <c r="A57" s="23" t="s">
        <v>311</v>
      </c>
      <c r="B57" s="29"/>
      <c r="C57" s="29">
        <v>3</v>
      </c>
      <c r="D57" s="29"/>
      <c r="E57" s="29"/>
      <c r="F57" s="29"/>
      <c r="G57" s="29">
        <v>1</v>
      </c>
      <c r="H57" s="29"/>
      <c r="I57" s="29"/>
      <c r="J57" s="29"/>
      <c r="K57" s="29"/>
      <c r="L57" s="29"/>
      <c r="M57" s="29"/>
      <c r="N57" s="24"/>
      <c r="O57" s="24"/>
      <c r="P57" s="24"/>
      <c r="Q57" s="24"/>
      <c r="R57" s="24"/>
      <c r="S57" s="24"/>
      <c r="T57" s="18">
        <f t="shared" si="2"/>
        <v>4</v>
      </c>
    </row>
    <row r="58" spans="1:20" ht="13.5" x14ac:dyDescent="0.2">
      <c r="A58" s="23" t="s">
        <v>312</v>
      </c>
      <c r="B58" s="29"/>
      <c r="C58" s="29">
        <v>1</v>
      </c>
      <c r="D58" s="29"/>
      <c r="E58" s="29"/>
      <c r="F58" s="29"/>
      <c r="G58" s="29"/>
      <c r="H58" s="29"/>
      <c r="I58" s="29"/>
      <c r="J58" s="29"/>
      <c r="K58" s="29"/>
      <c r="L58" s="29">
        <v>1</v>
      </c>
      <c r="M58" s="29"/>
      <c r="N58" s="24">
        <v>4</v>
      </c>
      <c r="O58" s="24"/>
      <c r="P58" s="24"/>
      <c r="Q58" s="24"/>
      <c r="R58" s="24"/>
      <c r="S58" s="24"/>
      <c r="T58" s="18">
        <f t="shared" si="2"/>
        <v>6</v>
      </c>
    </row>
    <row r="59" spans="1:20" x14ac:dyDescent="0.2">
      <c r="A59" s="23" t="s">
        <v>56</v>
      </c>
      <c r="B59" s="24"/>
      <c r="C59" s="24"/>
      <c r="D59" s="24"/>
      <c r="E59" s="24"/>
      <c r="F59" s="24"/>
      <c r="G59" s="24"/>
      <c r="H59" s="24"/>
      <c r="I59" s="24">
        <v>1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1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0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0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5</v>
      </c>
      <c r="F71" s="24">
        <v>2</v>
      </c>
      <c r="G71" s="24">
        <v>5</v>
      </c>
      <c r="H71" s="24"/>
      <c r="I71" s="24"/>
      <c r="J71" s="24"/>
      <c r="K71" s="24">
        <v>1</v>
      </c>
      <c r="L71" s="24"/>
      <c r="M71" s="24">
        <v>2</v>
      </c>
      <c r="N71" s="24"/>
      <c r="O71" s="24"/>
      <c r="P71" s="24">
        <v>6</v>
      </c>
      <c r="Q71" s="24"/>
      <c r="R71" s="24"/>
      <c r="S71" s="24"/>
      <c r="T71" s="18">
        <f t="shared" si="3"/>
        <v>21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>
        <v>1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1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18">
        <f t="shared" si="5"/>
        <v>0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>
        <v>1</v>
      </c>
      <c r="O97" s="24"/>
      <c r="P97" s="24"/>
      <c r="Q97" s="24"/>
      <c r="R97" s="24"/>
      <c r="S97" s="24"/>
      <c r="T97" s="18">
        <f t="shared" si="5"/>
        <v>1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>
        <v>1</v>
      </c>
      <c r="F103" s="24"/>
      <c r="G103" s="24"/>
      <c r="H103" s="24">
        <v>1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2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18">
        <f>SUM(B105:S105)</f>
        <v>0</v>
      </c>
    </row>
    <row r="106" spans="1:20" x14ac:dyDescent="0.2">
      <c r="A106" s="23" t="s">
        <v>103</v>
      </c>
      <c r="B106" s="24"/>
      <c r="C106" s="24"/>
      <c r="D106" s="24">
        <v>3</v>
      </c>
      <c r="E106" s="24"/>
      <c r="F106" s="24"/>
      <c r="G106" s="24"/>
      <c r="H106" s="24"/>
      <c r="I106" s="24"/>
      <c r="J106" s="24"/>
      <c r="K106" s="24"/>
      <c r="L106" s="24"/>
      <c r="M106" s="24"/>
      <c r="N106" s="24">
        <v>1</v>
      </c>
      <c r="O106" s="24"/>
      <c r="P106" s="24"/>
      <c r="Q106" s="24"/>
      <c r="R106" s="24"/>
      <c r="S106" s="24"/>
      <c r="T106" s="18">
        <f>SUM(B106:S106)</f>
        <v>4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0</v>
      </c>
    </row>
    <row r="110" spans="1:20" x14ac:dyDescent="0.2">
      <c r="A110" s="23" t="s">
        <v>107</v>
      </c>
      <c r="B110" s="24"/>
      <c r="C110" s="24"/>
      <c r="D110" s="24">
        <v>5</v>
      </c>
      <c r="E110" s="24">
        <v>10</v>
      </c>
      <c r="F110" s="24">
        <v>3</v>
      </c>
      <c r="G110" s="24">
        <v>1</v>
      </c>
      <c r="H110" s="24">
        <v>1</v>
      </c>
      <c r="I110" s="24"/>
      <c r="J110" s="24"/>
      <c r="K110" s="24">
        <v>1</v>
      </c>
      <c r="L110" s="24"/>
      <c r="M110" s="24">
        <v>1</v>
      </c>
      <c r="N110" s="24"/>
      <c r="O110" s="24"/>
      <c r="P110" s="24"/>
      <c r="Q110" s="24"/>
      <c r="R110" s="24">
        <v>1</v>
      </c>
      <c r="S110" s="24"/>
      <c r="T110" s="18">
        <f>SUM(B110:S110)</f>
        <v>23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>
        <v>1</v>
      </c>
      <c r="F112" s="24"/>
      <c r="G112" s="24">
        <v>1</v>
      </c>
      <c r="H112" s="24"/>
      <c r="I112" s="24"/>
      <c r="J112" s="24"/>
      <c r="K112" s="24"/>
      <c r="L112" s="24"/>
      <c r="M112" s="24"/>
      <c r="N112" s="24"/>
      <c r="O112" s="24"/>
      <c r="P112" s="24">
        <v>1</v>
      </c>
      <c r="Q112" s="24"/>
      <c r="R112" s="24"/>
      <c r="S112" s="24"/>
      <c r="T112" s="18">
        <f>SUM(B112:S112)</f>
        <v>3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/>
      <c r="D115" s="24"/>
      <c r="E115" s="24">
        <v>2</v>
      </c>
      <c r="F115" s="24"/>
      <c r="G115" s="24">
        <v>2</v>
      </c>
      <c r="H115" s="24">
        <v>3</v>
      </c>
      <c r="I115" s="24"/>
      <c r="J115" s="24"/>
      <c r="K115" s="24"/>
      <c r="L115" s="24"/>
      <c r="M115" s="24">
        <v>1</v>
      </c>
      <c r="N115" s="24"/>
      <c r="O115" s="24">
        <v>5</v>
      </c>
      <c r="P115" s="24">
        <v>1</v>
      </c>
      <c r="Q115" s="24"/>
      <c r="R115" s="24"/>
      <c r="S115" s="24"/>
      <c r="T115" s="18">
        <f t="shared" si="6"/>
        <v>14</v>
      </c>
    </row>
    <row r="116" spans="1:20" x14ac:dyDescent="0.2">
      <c r="A116" s="23" t="s">
        <v>113</v>
      </c>
      <c r="B116" s="24"/>
      <c r="C116" s="24"/>
      <c r="D116" s="24"/>
      <c r="E116" s="24">
        <v>1</v>
      </c>
      <c r="F116" s="24"/>
      <c r="G116" s="24"/>
      <c r="H116" s="24"/>
      <c r="I116" s="24">
        <v>2</v>
      </c>
      <c r="J116" s="24"/>
      <c r="K116" s="24"/>
      <c r="L116" s="24"/>
      <c r="M116" s="24">
        <v>1</v>
      </c>
      <c r="N116" s="24"/>
      <c r="O116" s="24"/>
      <c r="P116" s="24"/>
      <c r="Q116" s="24">
        <v>3</v>
      </c>
      <c r="R116" s="24"/>
      <c r="S116" s="24"/>
      <c r="T116" s="18">
        <f t="shared" si="6"/>
        <v>7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/>
      <c r="F118" s="24">
        <v>1</v>
      </c>
      <c r="G118" s="24"/>
      <c r="H118" s="24"/>
      <c r="I118" s="24"/>
      <c r="J118" s="24"/>
      <c r="K118" s="24"/>
      <c r="L118" s="24">
        <v>1</v>
      </c>
      <c r="M118" s="24"/>
      <c r="N118" s="24"/>
      <c r="O118" s="24"/>
      <c r="P118" s="24"/>
      <c r="Q118" s="24"/>
      <c r="R118" s="24"/>
      <c r="S118" s="24"/>
      <c r="T118" s="18">
        <f t="shared" si="6"/>
        <v>2</v>
      </c>
    </row>
    <row r="119" spans="1:20" x14ac:dyDescent="0.2">
      <c r="A119" s="23" t="s">
        <v>116</v>
      </c>
      <c r="B119" s="24"/>
      <c r="C119" s="24">
        <v>1</v>
      </c>
      <c r="D119" s="24"/>
      <c r="E119" s="24">
        <v>1</v>
      </c>
      <c r="F119" s="24"/>
      <c r="G119" s="24"/>
      <c r="H119" s="24">
        <v>2</v>
      </c>
      <c r="I119" s="24"/>
      <c r="J119" s="24"/>
      <c r="K119" s="24"/>
      <c r="L119" s="24">
        <v>2</v>
      </c>
      <c r="M119" s="24"/>
      <c r="N119" s="24">
        <v>2</v>
      </c>
      <c r="O119" s="24"/>
      <c r="P119" s="24">
        <v>3</v>
      </c>
      <c r="Q119" s="24">
        <v>1</v>
      </c>
      <c r="R119" s="24">
        <v>1</v>
      </c>
      <c r="S119" s="24"/>
      <c r="T119" s="18">
        <f t="shared" si="6"/>
        <v>13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/>
      <c r="C121" s="24"/>
      <c r="D121" s="24"/>
      <c r="E121" s="24"/>
      <c r="F121" s="24"/>
      <c r="G121" s="24"/>
      <c r="H121" s="24">
        <v>3</v>
      </c>
      <c r="I121" s="24"/>
      <c r="J121" s="24"/>
      <c r="K121" s="24"/>
      <c r="L121" s="24"/>
      <c r="M121" s="24">
        <v>1</v>
      </c>
      <c r="N121" s="24">
        <v>4</v>
      </c>
      <c r="O121" s="24"/>
      <c r="P121" s="24">
        <v>2</v>
      </c>
      <c r="Q121" s="24"/>
      <c r="R121" s="24"/>
      <c r="S121" s="24"/>
      <c r="T121" s="18">
        <f t="shared" si="6"/>
        <v>10</v>
      </c>
    </row>
    <row r="122" spans="1:20" x14ac:dyDescent="0.2">
      <c r="A122" s="23" t="s">
        <v>119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0</v>
      </c>
    </row>
    <row r="123" spans="1:20" x14ac:dyDescent="0.2">
      <c r="A123" s="23" t="s">
        <v>120</v>
      </c>
      <c r="B123" s="24"/>
      <c r="C123" s="24"/>
      <c r="D123" s="24">
        <v>1</v>
      </c>
      <c r="E123" s="24">
        <v>4</v>
      </c>
      <c r="F123" s="24">
        <v>4</v>
      </c>
      <c r="G123" s="24">
        <v>3</v>
      </c>
      <c r="H123" s="24">
        <v>3</v>
      </c>
      <c r="I123" s="24"/>
      <c r="J123" s="24"/>
      <c r="K123" s="24"/>
      <c r="L123" s="24">
        <v>1</v>
      </c>
      <c r="M123" s="24"/>
      <c r="N123" s="24">
        <v>1</v>
      </c>
      <c r="O123" s="24">
        <v>4</v>
      </c>
      <c r="P123" s="24"/>
      <c r="Q123" s="24"/>
      <c r="R123" s="24"/>
      <c r="S123" s="24"/>
      <c r="T123" s="18">
        <f t="shared" si="6"/>
        <v>21</v>
      </c>
    </row>
    <row r="124" spans="1:20" x14ac:dyDescent="0.2">
      <c r="A124" s="23" t="s">
        <v>121</v>
      </c>
      <c r="B124" s="24"/>
      <c r="C124" s="24"/>
      <c r="D124" s="24">
        <v>2</v>
      </c>
      <c r="E124" s="24">
        <v>1</v>
      </c>
      <c r="F124" s="24">
        <v>1</v>
      </c>
      <c r="G124" s="24">
        <v>2</v>
      </c>
      <c r="H124" s="24">
        <v>2</v>
      </c>
      <c r="I124" s="24">
        <v>1</v>
      </c>
      <c r="J124" s="24"/>
      <c r="K124" s="24"/>
      <c r="L124" s="24">
        <v>2</v>
      </c>
      <c r="M124" s="24"/>
      <c r="N124" s="24"/>
      <c r="O124" s="24"/>
      <c r="P124" s="24"/>
      <c r="Q124" s="24"/>
      <c r="R124" s="24"/>
      <c r="S124" s="24"/>
      <c r="T124" s="18">
        <f t="shared" si="6"/>
        <v>11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/>
      <c r="C126" s="24">
        <v>2</v>
      </c>
      <c r="D126" s="24">
        <v>3</v>
      </c>
      <c r="E126" s="24">
        <v>1</v>
      </c>
      <c r="F126" s="24"/>
      <c r="G126" s="24"/>
      <c r="H126" s="24">
        <v>1</v>
      </c>
      <c r="I126" s="24"/>
      <c r="J126" s="24"/>
      <c r="K126" s="24"/>
      <c r="L126" s="24"/>
      <c r="M126" s="24"/>
      <c r="N126" s="24">
        <v>2</v>
      </c>
      <c r="O126" s="24">
        <v>2</v>
      </c>
      <c r="P126" s="24"/>
      <c r="Q126" s="24"/>
      <c r="R126" s="24"/>
      <c r="S126" s="24"/>
      <c r="T126" s="18">
        <f t="shared" ref="T126:T136" si="7">SUM(B126:S126)</f>
        <v>11</v>
      </c>
    </row>
    <row r="127" spans="1:20" x14ac:dyDescent="0.2">
      <c r="A127" s="23" t="s">
        <v>317</v>
      </c>
      <c r="B127" s="24"/>
      <c r="C127" s="24"/>
      <c r="D127" s="24"/>
      <c r="E127" s="24">
        <v>6</v>
      </c>
      <c r="F127" s="24"/>
      <c r="G127" s="24"/>
      <c r="H127" s="24"/>
      <c r="I127" s="24"/>
      <c r="J127" s="24"/>
      <c r="K127" s="24"/>
      <c r="L127" s="24"/>
      <c r="M127" s="24"/>
      <c r="N127" s="24">
        <v>1</v>
      </c>
      <c r="O127" s="24">
        <v>1</v>
      </c>
      <c r="P127" s="24"/>
      <c r="Q127" s="24">
        <v>1</v>
      </c>
      <c r="R127" s="24"/>
      <c r="S127" s="24"/>
      <c r="T127" s="18">
        <f t="shared" si="7"/>
        <v>9</v>
      </c>
    </row>
    <row r="128" spans="1:20" x14ac:dyDescent="0.2">
      <c r="A128" s="23" t="s">
        <v>125</v>
      </c>
      <c r="B128" s="24"/>
      <c r="C128" s="24"/>
      <c r="D128" s="24"/>
      <c r="E128" s="24">
        <v>3</v>
      </c>
      <c r="F128" s="24">
        <v>1</v>
      </c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18">
        <f t="shared" si="7"/>
        <v>4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>
        <f t="shared" si="7"/>
        <v>0</v>
      </c>
    </row>
    <row r="130" spans="1:20" x14ac:dyDescent="0.2">
      <c r="A130" s="23" t="s">
        <v>126</v>
      </c>
      <c r="B130" s="24"/>
      <c r="C130" s="24"/>
      <c r="D130" s="24"/>
      <c r="E130" s="24"/>
      <c r="F130" s="24"/>
      <c r="G130" s="24"/>
      <c r="H130" s="24">
        <v>3</v>
      </c>
      <c r="I130" s="24"/>
      <c r="J130" s="24"/>
      <c r="K130" s="24"/>
      <c r="L130" s="24"/>
      <c r="M130" s="24"/>
      <c r="N130" s="24">
        <v>2</v>
      </c>
      <c r="O130" s="24"/>
      <c r="P130" s="24">
        <v>5</v>
      </c>
      <c r="Q130" s="24">
        <v>3</v>
      </c>
      <c r="R130" s="24"/>
      <c r="S130" s="24"/>
      <c r="T130" s="18">
        <f t="shared" si="7"/>
        <v>13</v>
      </c>
    </row>
    <row r="131" spans="1:20" x14ac:dyDescent="0.2">
      <c r="A131" s="23" t="s">
        <v>127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>
        <v>1</v>
      </c>
      <c r="Q131" s="24"/>
      <c r="R131" s="24"/>
      <c r="S131" s="24"/>
      <c r="T131" s="18">
        <f t="shared" si="7"/>
        <v>1</v>
      </c>
    </row>
    <row r="132" spans="1:20" x14ac:dyDescent="0.2">
      <c r="A132" s="23" t="s">
        <v>128</v>
      </c>
      <c r="B132" s="24"/>
      <c r="C132" s="24"/>
      <c r="D132" s="24"/>
      <c r="E132" s="24">
        <v>1</v>
      </c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1</v>
      </c>
    </row>
    <row r="133" spans="1:20" x14ac:dyDescent="0.2">
      <c r="A133" s="23" t="s">
        <v>129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>
        <v>1</v>
      </c>
      <c r="Q133" s="24"/>
      <c r="R133" s="24"/>
      <c r="S133" s="24"/>
      <c r="T133" s="18">
        <f t="shared" si="7"/>
        <v>1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>
        <v>1</v>
      </c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1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>
        <v>4</v>
      </c>
      <c r="D140" s="24"/>
      <c r="E140" s="24">
        <v>7</v>
      </c>
      <c r="F140" s="24"/>
      <c r="G140" s="24"/>
      <c r="H140" s="24"/>
      <c r="I140" s="24"/>
      <c r="J140" s="24"/>
      <c r="K140" s="24"/>
      <c r="L140" s="24"/>
      <c r="M140" s="24"/>
      <c r="N140" s="24">
        <v>12</v>
      </c>
      <c r="O140" s="24"/>
      <c r="P140" s="24"/>
      <c r="Q140" s="24"/>
      <c r="R140" s="24"/>
      <c r="S140" s="24"/>
      <c r="T140" s="18">
        <f t="shared" ref="T140:T148" si="8">SUM(B140:S140)</f>
        <v>23</v>
      </c>
    </row>
    <row r="141" spans="1:20" x14ac:dyDescent="0.2">
      <c r="A141" s="23" t="s">
        <v>137</v>
      </c>
      <c r="B141" s="24"/>
      <c r="C141" s="24"/>
      <c r="D141" s="24">
        <v>1</v>
      </c>
      <c r="E141" s="24">
        <v>11</v>
      </c>
      <c r="F141" s="24">
        <v>1</v>
      </c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18">
        <f t="shared" si="8"/>
        <v>13</v>
      </c>
    </row>
    <row r="142" spans="1:20" x14ac:dyDescent="0.2">
      <c r="A142" s="23" t="s">
        <v>138</v>
      </c>
      <c r="B142" s="24"/>
      <c r="C142" s="24"/>
      <c r="D142" s="24"/>
      <c r="E142" s="24">
        <v>1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>
        <v>2</v>
      </c>
      <c r="R142" s="24"/>
      <c r="S142" s="24"/>
      <c r="T142" s="18">
        <f t="shared" si="8"/>
        <v>3</v>
      </c>
    </row>
    <row r="143" spans="1:20" x14ac:dyDescent="0.2">
      <c r="A143" s="23" t="s">
        <v>139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0</v>
      </c>
    </row>
    <row r="144" spans="1:20" x14ac:dyDescent="0.2">
      <c r="A144" s="23" t="s">
        <v>140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141</v>
      </c>
      <c r="B145" s="24"/>
      <c r="C145" s="24"/>
      <c r="D145" s="24"/>
      <c r="E145" s="24">
        <v>10</v>
      </c>
      <c r="F145" s="24">
        <v>1</v>
      </c>
      <c r="G145" s="24">
        <v>2</v>
      </c>
      <c r="H145" s="24">
        <v>1</v>
      </c>
      <c r="I145" s="24"/>
      <c r="J145" s="24"/>
      <c r="K145" s="24">
        <v>8</v>
      </c>
      <c r="L145" s="24"/>
      <c r="M145" s="24"/>
      <c r="N145" s="24">
        <v>24</v>
      </c>
      <c r="O145" s="24"/>
      <c r="P145" s="24">
        <v>4</v>
      </c>
      <c r="Q145" s="24"/>
      <c r="R145" s="24"/>
      <c r="S145" s="24"/>
      <c r="T145" s="18">
        <f t="shared" si="8"/>
        <v>50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144</v>
      </c>
      <c r="B148" s="24"/>
      <c r="C148" s="24">
        <v>2</v>
      </c>
      <c r="D148" s="24">
        <v>1</v>
      </c>
      <c r="E148" s="24"/>
      <c r="F148" s="24"/>
      <c r="G148" s="24"/>
      <c r="H148" s="24">
        <v>10</v>
      </c>
      <c r="I148" s="24"/>
      <c r="J148" s="24"/>
      <c r="K148" s="24"/>
      <c r="L148" s="24">
        <v>6</v>
      </c>
      <c r="M148" s="24"/>
      <c r="N148" s="24">
        <v>8</v>
      </c>
      <c r="O148" s="24"/>
      <c r="P148" s="24">
        <v>5</v>
      </c>
      <c r="Q148" s="24"/>
      <c r="R148" s="24"/>
      <c r="S148" s="24"/>
      <c r="T148" s="18">
        <f t="shared" si="8"/>
        <v>32</v>
      </c>
    </row>
    <row r="149" spans="1:20" x14ac:dyDescent="0.2">
      <c r="A149" s="30" t="s">
        <v>287</v>
      </c>
      <c r="B149" s="24"/>
      <c r="C149" s="24"/>
      <c r="D149" s="24">
        <v>1</v>
      </c>
      <c r="E149" s="24">
        <v>3</v>
      </c>
      <c r="F149" s="24"/>
      <c r="G149" s="24">
        <v>3</v>
      </c>
      <c r="H149" s="24"/>
      <c r="I149" s="24">
        <v>1</v>
      </c>
      <c r="J149" s="24"/>
      <c r="K149" s="24"/>
      <c r="L149" s="24"/>
      <c r="M149" s="24"/>
      <c r="N149" s="24"/>
      <c r="O149" s="24"/>
      <c r="P149" s="24">
        <v>1</v>
      </c>
      <c r="Q149" s="24"/>
      <c r="R149" s="24"/>
      <c r="S149" s="24"/>
      <c r="T149" s="18">
        <f>SUM(B149:S149)</f>
        <v>9</v>
      </c>
    </row>
    <row r="150" spans="1:20" x14ac:dyDescent="0.2">
      <c r="A150" s="23" t="s">
        <v>146</v>
      </c>
      <c r="B150" s="24"/>
      <c r="C150" s="24">
        <v>4</v>
      </c>
      <c r="D150" s="24">
        <v>7</v>
      </c>
      <c r="E150" s="24">
        <v>7</v>
      </c>
      <c r="F150" s="24"/>
      <c r="G150" s="24">
        <v>13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18">
        <f>SUM(B150:S150)</f>
        <v>31</v>
      </c>
    </row>
    <row r="151" spans="1:20" x14ac:dyDescent="0.2">
      <c r="A151" s="23" t="s">
        <v>147</v>
      </c>
      <c r="B151" s="24"/>
      <c r="C151" s="24"/>
      <c r="D151" s="24"/>
      <c r="E151" s="24">
        <v>5</v>
      </c>
      <c r="F151" s="24">
        <v>2</v>
      </c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>
        <f>SUM(B151:S151)</f>
        <v>7</v>
      </c>
    </row>
    <row r="152" spans="1:20" x14ac:dyDescent="0.2">
      <c r="A152" s="23" t="s">
        <v>148</v>
      </c>
      <c r="B152" s="24"/>
      <c r="C152" s="24">
        <v>3</v>
      </c>
      <c r="D152" s="24">
        <v>7</v>
      </c>
      <c r="E152" s="24">
        <v>8</v>
      </c>
      <c r="F152" s="24">
        <v>1</v>
      </c>
      <c r="G152" s="24">
        <v>4</v>
      </c>
      <c r="H152" s="24">
        <v>4</v>
      </c>
      <c r="I152" s="24">
        <v>3</v>
      </c>
      <c r="J152" s="24"/>
      <c r="K152" s="24">
        <v>1</v>
      </c>
      <c r="L152" s="24"/>
      <c r="M152" s="24"/>
      <c r="N152" s="24">
        <v>4</v>
      </c>
      <c r="O152" s="24">
        <v>5</v>
      </c>
      <c r="P152" s="24">
        <v>1</v>
      </c>
      <c r="Q152" s="24">
        <v>2</v>
      </c>
      <c r="R152" s="24"/>
      <c r="S152" s="24"/>
      <c r="T152" s="18">
        <f>SUM(B152:S152)</f>
        <v>43</v>
      </c>
    </row>
    <row r="153" spans="1:20" x14ac:dyDescent="0.2">
      <c r="A153" s="19" t="s">
        <v>149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7"/>
    </row>
    <row r="154" spans="1:20" x14ac:dyDescent="0.2">
      <c r="A154" s="23" t="s">
        <v>150</v>
      </c>
      <c r="B154" s="24"/>
      <c r="C154" s="24"/>
      <c r="D154" s="24">
        <v>1</v>
      </c>
      <c r="E154" s="24"/>
      <c r="F154" s="24"/>
      <c r="G154" s="24">
        <v>1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18">
        <f>SUM(B154:S154)</f>
        <v>2</v>
      </c>
    </row>
    <row r="155" spans="1:20" x14ac:dyDescent="0.2">
      <c r="A155" s="23" t="s">
        <v>151</v>
      </c>
      <c r="B155" s="24"/>
      <c r="C155" s="24">
        <v>4</v>
      </c>
      <c r="D155" s="24">
        <v>4</v>
      </c>
      <c r="E155" s="24"/>
      <c r="F155" s="24"/>
      <c r="G155" s="24">
        <v>2</v>
      </c>
      <c r="H155" s="24">
        <v>2</v>
      </c>
      <c r="I155" s="24"/>
      <c r="J155" s="24"/>
      <c r="K155" s="24"/>
      <c r="L155" s="24"/>
      <c r="M155" s="24">
        <v>1</v>
      </c>
      <c r="N155" s="24">
        <v>4</v>
      </c>
      <c r="O155" s="24">
        <v>4</v>
      </c>
      <c r="P155" s="24">
        <v>2</v>
      </c>
      <c r="Q155" s="24"/>
      <c r="R155" s="24">
        <v>4</v>
      </c>
      <c r="S155" s="24"/>
      <c r="T155" s="18">
        <f>SUM(B155:S155)</f>
        <v>27</v>
      </c>
    </row>
    <row r="156" spans="1:20" x14ac:dyDescent="0.2">
      <c r="A156" s="23" t="s">
        <v>152</v>
      </c>
      <c r="B156" s="24"/>
      <c r="C156" s="24"/>
      <c r="D156" s="24"/>
      <c r="E156" s="24">
        <v>1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18">
        <f>SUM(B156:S156)</f>
        <v>1</v>
      </c>
    </row>
    <row r="157" spans="1:20" x14ac:dyDescent="0.2">
      <c r="A157" s="23" t="s">
        <v>153</v>
      </c>
      <c r="B157" s="24"/>
      <c r="C157" s="24"/>
      <c r="D157" s="24"/>
      <c r="E157" s="24"/>
      <c r="F157" s="24">
        <v>3</v>
      </c>
      <c r="G157" s="24">
        <v>4</v>
      </c>
      <c r="H157" s="24">
        <v>5</v>
      </c>
      <c r="I157" s="24"/>
      <c r="J157" s="24"/>
      <c r="K157" s="24"/>
      <c r="L157" s="24"/>
      <c r="M157" s="24"/>
      <c r="N157" s="24"/>
      <c r="O157" s="24"/>
      <c r="P157" s="24">
        <v>3</v>
      </c>
      <c r="Q157" s="24">
        <v>3</v>
      </c>
      <c r="R157" s="24"/>
      <c r="S157" s="24"/>
      <c r="T157" s="18">
        <f>SUM(B157:S157)</f>
        <v>18</v>
      </c>
    </row>
    <row r="158" spans="1:20" x14ac:dyDescent="0.2">
      <c r="A158" s="19" t="s">
        <v>154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7"/>
    </row>
    <row r="159" spans="1:20" x14ac:dyDescent="0.2">
      <c r="A159" s="23" t="s">
        <v>155</v>
      </c>
      <c r="B159" s="24"/>
      <c r="C159" s="24">
        <v>4</v>
      </c>
      <c r="D159" s="24">
        <v>5</v>
      </c>
      <c r="E159" s="24"/>
      <c r="F159" s="24"/>
      <c r="G159" s="24">
        <v>5</v>
      </c>
      <c r="H159" s="24">
        <v>2</v>
      </c>
      <c r="I159" s="24"/>
      <c r="J159" s="24"/>
      <c r="K159" s="24"/>
      <c r="L159" s="24"/>
      <c r="M159" s="24">
        <v>1</v>
      </c>
      <c r="N159" s="24"/>
      <c r="O159" s="24">
        <v>1</v>
      </c>
      <c r="P159" s="24">
        <v>1</v>
      </c>
      <c r="Q159" s="24"/>
      <c r="R159" s="24">
        <v>2</v>
      </c>
      <c r="S159" s="24"/>
      <c r="T159" s="18">
        <f>SUM(B159:S159)</f>
        <v>21</v>
      </c>
    </row>
    <row r="160" spans="1:20" x14ac:dyDescent="0.2">
      <c r="A160" s="23" t="s">
        <v>156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>
        <v>2</v>
      </c>
      <c r="N160" s="24"/>
      <c r="O160" s="24"/>
      <c r="P160" s="24"/>
      <c r="Q160" s="24"/>
      <c r="R160" s="24"/>
      <c r="S160" s="24"/>
      <c r="T160" s="18">
        <f>SUM(B160:S160)</f>
        <v>2</v>
      </c>
    </row>
    <row r="161" spans="1:20" x14ac:dyDescent="0.2">
      <c r="A161" s="19" t="s">
        <v>157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7"/>
    </row>
    <row r="162" spans="1:20" x14ac:dyDescent="0.2">
      <c r="A162" s="23" t="s">
        <v>158</v>
      </c>
      <c r="B162" s="24"/>
      <c r="C162" s="24"/>
      <c r="D162" s="24"/>
      <c r="E162" s="24"/>
      <c r="F162" s="24">
        <v>1</v>
      </c>
      <c r="G162" s="24"/>
      <c r="H162" s="24"/>
      <c r="I162" s="24"/>
      <c r="J162" s="24"/>
      <c r="K162" s="24"/>
      <c r="L162" s="24"/>
      <c r="M162" s="24"/>
      <c r="N162" s="24">
        <v>2</v>
      </c>
      <c r="O162" s="24"/>
      <c r="P162" s="24">
        <v>1</v>
      </c>
      <c r="Q162" s="24"/>
      <c r="R162" s="24">
        <v>1</v>
      </c>
      <c r="S162" s="24"/>
      <c r="T162" s="18">
        <f>SUM(B162:S162)</f>
        <v>5</v>
      </c>
    </row>
    <row r="163" spans="1:20" x14ac:dyDescent="0.2">
      <c r="A163" s="19" t="s">
        <v>159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7"/>
    </row>
    <row r="164" spans="1:20" x14ac:dyDescent="0.2">
      <c r="A164" s="23" t="s">
        <v>160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>
        <v>1</v>
      </c>
      <c r="N164" s="24"/>
      <c r="O164" s="24"/>
      <c r="P164" s="24"/>
      <c r="Q164" s="24"/>
      <c r="R164" s="24"/>
      <c r="S164" s="24"/>
      <c r="T164" s="18">
        <f>SUM(B164:S164)</f>
        <v>1</v>
      </c>
    </row>
    <row r="165" spans="1:20" x14ac:dyDescent="0.2">
      <c r="A165" s="19" t="s">
        <v>161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7"/>
    </row>
    <row r="166" spans="1:20" x14ac:dyDescent="0.2">
      <c r="A166" s="23" t="s">
        <v>162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18">
        <f>SUM(B166:S166)</f>
        <v>0</v>
      </c>
    </row>
    <row r="167" spans="1:20" x14ac:dyDescent="0.2">
      <c r="A167" s="23" t="s">
        <v>163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18">
        <f>SUM(B167:S167)</f>
        <v>0</v>
      </c>
    </row>
    <row r="168" spans="1:20" x14ac:dyDescent="0.2">
      <c r="A168" s="23" t="s">
        <v>164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0" ht="13.5" x14ac:dyDescent="0.2">
      <c r="A169" s="23" t="s">
        <v>318</v>
      </c>
      <c r="B169" s="24"/>
      <c r="C169" s="24">
        <v>7</v>
      </c>
      <c r="D169" s="24">
        <v>2</v>
      </c>
      <c r="E169" s="24"/>
      <c r="F169" s="24">
        <v>1</v>
      </c>
      <c r="G169" s="24"/>
      <c r="H169" s="24">
        <v>3</v>
      </c>
      <c r="I169" s="24">
        <v>3</v>
      </c>
      <c r="J169" s="24"/>
      <c r="K169" s="24"/>
      <c r="L169" s="24"/>
      <c r="M169" s="24"/>
      <c r="N169" s="24">
        <v>7</v>
      </c>
      <c r="O169" s="24">
        <v>1</v>
      </c>
      <c r="P169" s="24">
        <v>2</v>
      </c>
      <c r="Q169" s="24">
        <v>15</v>
      </c>
      <c r="R169" s="24">
        <v>4</v>
      </c>
      <c r="S169" s="24"/>
      <c r="T169" s="18">
        <f>SUM(B169:S169)</f>
        <v>45</v>
      </c>
    </row>
    <row r="170" spans="1:20" x14ac:dyDescent="0.2">
      <c r="A170" s="19" t="s">
        <v>166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7"/>
    </row>
    <row r="171" spans="1:20" x14ac:dyDescent="0.2">
      <c r="A171" s="23" t="s">
        <v>167</v>
      </c>
      <c r="B171" s="24"/>
      <c r="C171" s="24">
        <v>7</v>
      </c>
      <c r="D171" s="24">
        <v>4</v>
      </c>
      <c r="E171" s="24">
        <v>3</v>
      </c>
      <c r="F171" s="24">
        <v>1</v>
      </c>
      <c r="G171" s="24">
        <v>6</v>
      </c>
      <c r="H171" s="24">
        <v>13</v>
      </c>
      <c r="I171" s="24">
        <v>2</v>
      </c>
      <c r="J171" s="24"/>
      <c r="K171" s="24"/>
      <c r="L171" s="24"/>
      <c r="M171" s="24"/>
      <c r="N171" s="24">
        <v>8</v>
      </c>
      <c r="O171" s="24">
        <v>2</v>
      </c>
      <c r="P171" s="24">
        <v>5</v>
      </c>
      <c r="Q171" s="24">
        <v>3</v>
      </c>
      <c r="R171" s="24">
        <v>3</v>
      </c>
      <c r="S171" s="24"/>
      <c r="T171" s="18">
        <f>SUM(B171:S171)</f>
        <v>57</v>
      </c>
    </row>
    <row r="172" spans="1:20" x14ac:dyDescent="0.2">
      <c r="A172" s="23" t="s">
        <v>168</v>
      </c>
      <c r="B172" s="24"/>
      <c r="C172" s="24">
        <v>5</v>
      </c>
      <c r="D172" s="24">
        <v>2</v>
      </c>
      <c r="E172" s="24">
        <v>2</v>
      </c>
      <c r="F172" s="24">
        <v>2</v>
      </c>
      <c r="G172" s="24">
        <v>1</v>
      </c>
      <c r="H172" s="24">
        <v>1</v>
      </c>
      <c r="I172" s="24"/>
      <c r="J172" s="24"/>
      <c r="K172" s="24"/>
      <c r="L172" s="24"/>
      <c r="M172" s="24"/>
      <c r="N172" s="24"/>
      <c r="O172" s="24">
        <v>10</v>
      </c>
      <c r="P172" s="24">
        <v>3</v>
      </c>
      <c r="Q172" s="24"/>
      <c r="R172" s="24">
        <v>1</v>
      </c>
      <c r="S172" s="24"/>
      <c r="T172" s="18">
        <f>SUM(B172:S172)</f>
        <v>27</v>
      </c>
    </row>
    <row r="173" spans="1:20" x14ac:dyDescent="0.2">
      <c r="A173" s="19" t="s">
        <v>169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7"/>
    </row>
    <row r="174" spans="1:20" x14ac:dyDescent="0.2">
      <c r="A174" s="23" t="s">
        <v>170</v>
      </c>
      <c r="B174" s="24"/>
      <c r="C174" s="24"/>
      <c r="D174" s="24">
        <v>1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>
        <v>2</v>
      </c>
      <c r="P174" s="24"/>
      <c r="Q174" s="24"/>
      <c r="R174" s="24"/>
      <c r="S174" s="24"/>
      <c r="T174" s="18">
        <f t="shared" ref="T174:T181" si="9">SUM(B174:S174)</f>
        <v>3</v>
      </c>
    </row>
    <row r="175" spans="1:20" x14ac:dyDescent="0.2">
      <c r="A175" s="23" t="s">
        <v>171</v>
      </c>
      <c r="B175" s="24"/>
      <c r="C175" s="24">
        <v>13</v>
      </c>
      <c r="D175" s="24">
        <v>4</v>
      </c>
      <c r="E175" s="24">
        <v>8</v>
      </c>
      <c r="F175" s="24">
        <v>4</v>
      </c>
      <c r="G175" s="24">
        <v>5</v>
      </c>
      <c r="H175" s="24">
        <v>21</v>
      </c>
      <c r="I175" s="24"/>
      <c r="J175" s="24"/>
      <c r="K175" s="24">
        <v>1</v>
      </c>
      <c r="L175" s="24">
        <v>1</v>
      </c>
      <c r="M175" s="24">
        <v>3</v>
      </c>
      <c r="N175" s="24">
        <v>8</v>
      </c>
      <c r="O175" s="24">
        <v>10</v>
      </c>
      <c r="P175" s="24">
        <v>3</v>
      </c>
      <c r="Q175" s="24">
        <v>10</v>
      </c>
      <c r="R175" s="24">
        <v>3</v>
      </c>
      <c r="S175" s="24"/>
      <c r="T175" s="18">
        <f t="shared" si="9"/>
        <v>94</v>
      </c>
    </row>
    <row r="176" spans="1:20" x14ac:dyDescent="0.2">
      <c r="A176" s="23" t="s">
        <v>172</v>
      </c>
      <c r="B176" s="24"/>
      <c r="C176" s="24">
        <v>18</v>
      </c>
      <c r="D176" s="24">
        <v>4</v>
      </c>
      <c r="E176" s="24"/>
      <c r="F176" s="24">
        <v>1</v>
      </c>
      <c r="G176" s="24">
        <v>6</v>
      </c>
      <c r="H176" s="24">
        <v>19</v>
      </c>
      <c r="I176" s="24"/>
      <c r="J176" s="24"/>
      <c r="K176" s="24">
        <v>2</v>
      </c>
      <c r="L176" s="24"/>
      <c r="M176" s="24">
        <v>1</v>
      </c>
      <c r="N176" s="24">
        <v>8</v>
      </c>
      <c r="O176" s="24"/>
      <c r="P176" s="24">
        <v>8</v>
      </c>
      <c r="Q176" s="24"/>
      <c r="R176" s="24">
        <v>7</v>
      </c>
      <c r="S176" s="24"/>
      <c r="T176" s="18">
        <f t="shared" si="9"/>
        <v>74</v>
      </c>
    </row>
    <row r="177" spans="1:20" x14ac:dyDescent="0.2">
      <c r="A177" s="23" t="s">
        <v>173</v>
      </c>
      <c r="B177" s="24"/>
      <c r="C177" s="24">
        <v>5</v>
      </c>
      <c r="D177" s="24">
        <v>12</v>
      </c>
      <c r="E177" s="24">
        <v>17</v>
      </c>
      <c r="F177" s="24">
        <v>9</v>
      </c>
      <c r="G177" s="24">
        <v>13</v>
      </c>
      <c r="H177" s="24">
        <v>2</v>
      </c>
      <c r="I177" s="24">
        <v>8</v>
      </c>
      <c r="J177" s="24"/>
      <c r="K177" s="24"/>
      <c r="L177" s="24">
        <v>10</v>
      </c>
      <c r="M177" s="24">
        <v>1</v>
      </c>
      <c r="N177" s="24">
        <v>12</v>
      </c>
      <c r="O177" s="24">
        <v>13</v>
      </c>
      <c r="P177" s="24">
        <v>6</v>
      </c>
      <c r="Q177" s="24">
        <v>11</v>
      </c>
      <c r="R177" s="24"/>
      <c r="S177" s="24"/>
      <c r="T177" s="18">
        <f t="shared" si="9"/>
        <v>119</v>
      </c>
    </row>
    <row r="178" spans="1:20" x14ac:dyDescent="0.2">
      <c r="A178" s="23" t="s">
        <v>244</v>
      </c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18">
        <f t="shared" si="9"/>
        <v>0</v>
      </c>
    </row>
    <row r="179" spans="1:20" x14ac:dyDescent="0.2">
      <c r="A179" s="23" t="s">
        <v>174</v>
      </c>
      <c r="B179" s="24"/>
      <c r="C179" s="24">
        <v>2</v>
      </c>
      <c r="D179" s="24">
        <v>1</v>
      </c>
      <c r="E179" s="24"/>
      <c r="F179" s="24"/>
      <c r="G179" s="24">
        <v>1</v>
      </c>
      <c r="H179" s="24">
        <v>8</v>
      </c>
      <c r="I179" s="24"/>
      <c r="J179" s="24"/>
      <c r="K179" s="24">
        <v>2</v>
      </c>
      <c r="L179" s="24"/>
      <c r="M179" s="24"/>
      <c r="N179" s="24">
        <v>4</v>
      </c>
      <c r="O179" s="24"/>
      <c r="P179" s="24">
        <v>3</v>
      </c>
      <c r="Q179" s="24"/>
      <c r="R179" s="24"/>
      <c r="S179" s="24"/>
      <c r="T179" s="18">
        <f t="shared" si="9"/>
        <v>21</v>
      </c>
    </row>
    <row r="180" spans="1:20" x14ac:dyDescent="0.2">
      <c r="A180" s="23" t="s">
        <v>176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18">
        <f t="shared" si="9"/>
        <v>0</v>
      </c>
    </row>
    <row r="181" spans="1:20" x14ac:dyDescent="0.2">
      <c r="A181" s="23" t="s">
        <v>177</v>
      </c>
      <c r="B181" s="24"/>
      <c r="C181" s="24">
        <v>2</v>
      </c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18">
        <f t="shared" si="9"/>
        <v>2</v>
      </c>
    </row>
    <row r="182" spans="1:20" x14ac:dyDescent="0.2">
      <c r="A182" s="19" t="s">
        <v>178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7"/>
    </row>
    <row r="183" spans="1:20" x14ac:dyDescent="0.2">
      <c r="A183" s="23" t="s">
        <v>179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18">
        <f>SUM(B183:S183)</f>
        <v>0</v>
      </c>
    </row>
    <row r="184" spans="1:20" x14ac:dyDescent="0.2">
      <c r="A184" s="19" t="s">
        <v>319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7"/>
    </row>
    <row r="185" spans="1:20" x14ac:dyDescent="0.2">
      <c r="A185" s="23" t="s">
        <v>182</v>
      </c>
      <c r="B185" s="24"/>
      <c r="C185" s="24"/>
      <c r="D185" s="24"/>
      <c r="E185" s="24">
        <v>12</v>
      </c>
      <c r="F185" s="24"/>
      <c r="G185" s="24"/>
      <c r="H185" s="24"/>
      <c r="I185" s="24"/>
      <c r="J185" s="24"/>
      <c r="K185" s="24"/>
      <c r="L185" s="24"/>
      <c r="M185" s="24"/>
      <c r="N185" s="24">
        <v>3</v>
      </c>
      <c r="O185" s="24"/>
      <c r="P185" s="24"/>
      <c r="Q185" s="24"/>
      <c r="R185" s="24"/>
      <c r="S185" s="24"/>
      <c r="T185" s="18">
        <f>SUM(B185:S185)</f>
        <v>15</v>
      </c>
    </row>
    <row r="186" spans="1:20" x14ac:dyDescent="0.2">
      <c r="A186" s="23" t="s">
        <v>183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18">
        <f>SUM(B186:S186)</f>
        <v>0</v>
      </c>
    </row>
    <row r="187" spans="1:20" x14ac:dyDescent="0.2">
      <c r="A187" s="23" t="s">
        <v>185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18">
        <f>SUM(B187:S187)</f>
        <v>0</v>
      </c>
    </row>
    <row r="188" spans="1:20" x14ac:dyDescent="0.2">
      <c r="A188" s="19" t="s">
        <v>186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7"/>
    </row>
    <row r="189" spans="1:20" ht="13.5" x14ac:dyDescent="0.2">
      <c r="A189" s="23" t="s">
        <v>320</v>
      </c>
      <c r="B189" s="24"/>
      <c r="C189" s="24"/>
      <c r="D189" s="24">
        <v>5</v>
      </c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>
        <v>2</v>
      </c>
      <c r="P189" s="24"/>
      <c r="Q189" s="24"/>
      <c r="R189" s="24">
        <v>1</v>
      </c>
      <c r="S189" s="24"/>
      <c r="T189" s="18">
        <f>SUM(B189:S189)</f>
        <v>8</v>
      </c>
    </row>
    <row r="190" spans="1:20" x14ac:dyDescent="0.2">
      <c r="A190" s="23" t="s">
        <v>188</v>
      </c>
      <c r="B190" s="24"/>
      <c r="C190" s="24">
        <v>1</v>
      </c>
      <c r="D190" s="24">
        <v>14</v>
      </c>
      <c r="E190" s="24">
        <v>3</v>
      </c>
      <c r="F190" s="24">
        <v>2</v>
      </c>
      <c r="G190" s="24">
        <v>2</v>
      </c>
      <c r="H190" s="24">
        <v>1</v>
      </c>
      <c r="I190" s="24"/>
      <c r="J190" s="24"/>
      <c r="K190" s="24">
        <v>5</v>
      </c>
      <c r="L190" s="24">
        <v>1</v>
      </c>
      <c r="M190" s="24"/>
      <c r="N190" s="24">
        <v>1</v>
      </c>
      <c r="O190" s="24">
        <v>9</v>
      </c>
      <c r="P190" s="24">
        <v>1</v>
      </c>
      <c r="Q190" s="24">
        <v>4</v>
      </c>
      <c r="R190" s="24">
        <v>2</v>
      </c>
      <c r="S190" s="24"/>
      <c r="T190" s="18">
        <f>SUM(B190:S190)</f>
        <v>46</v>
      </c>
    </row>
    <row r="191" spans="1:20" x14ac:dyDescent="0.2">
      <c r="A191" s="23" t="s">
        <v>189</v>
      </c>
      <c r="B191" s="24"/>
      <c r="C191" s="24"/>
      <c r="D191" s="24"/>
      <c r="E191" s="24"/>
      <c r="F191" s="24"/>
      <c r="G191" s="24">
        <v>1</v>
      </c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18">
        <f>SUM(B191:S191)</f>
        <v>1</v>
      </c>
    </row>
    <row r="192" spans="1:20" x14ac:dyDescent="0.2">
      <c r="A192" s="23" t="s">
        <v>190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0</v>
      </c>
    </row>
    <row r="193" spans="1:20" x14ac:dyDescent="0.2">
      <c r="A193" s="19" t="s">
        <v>191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7"/>
    </row>
    <row r="194" spans="1:20" x14ac:dyDescent="0.2">
      <c r="A194" s="23" t="s">
        <v>192</v>
      </c>
      <c r="B194" s="24"/>
      <c r="C194" s="24"/>
      <c r="D194" s="24"/>
      <c r="E194" s="24">
        <v>1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>
        <v>4</v>
      </c>
      <c r="P194" s="24"/>
      <c r="Q194" s="24">
        <v>1</v>
      </c>
      <c r="R194" s="24">
        <v>1</v>
      </c>
      <c r="S194" s="24"/>
      <c r="T194" s="18">
        <f t="shared" ref="T194:T206" si="10">SUM(B194:S194)</f>
        <v>7</v>
      </c>
    </row>
    <row r="195" spans="1:20" x14ac:dyDescent="0.2">
      <c r="A195" s="23" t="s">
        <v>193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18">
        <f t="shared" si="10"/>
        <v>0</v>
      </c>
    </row>
    <row r="196" spans="1:20" x14ac:dyDescent="0.2">
      <c r="A196" s="23" t="s">
        <v>194</v>
      </c>
      <c r="B196" s="24"/>
      <c r="C196" s="24"/>
      <c r="D196" s="24"/>
      <c r="E196" s="24">
        <v>7</v>
      </c>
      <c r="F196" s="24">
        <v>2</v>
      </c>
      <c r="G196" s="24">
        <v>11</v>
      </c>
      <c r="H196" s="24">
        <v>1</v>
      </c>
      <c r="I196" s="24">
        <v>2</v>
      </c>
      <c r="J196" s="24"/>
      <c r="K196" s="24"/>
      <c r="L196" s="24"/>
      <c r="M196" s="24"/>
      <c r="N196" s="24"/>
      <c r="O196" s="24">
        <v>1</v>
      </c>
      <c r="P196" s="24">
        <v>2</v>
      </c>
      <c r="Q196" s="24">
        <v>3</v>
      </c>
      <c r="R196" s="24">
        <v>1</v>
      </c>
      <c r="S196" s="24"/>
      <c r="T196" s="18">
        <f t="shared" si="10"/>
        <v>30</v>
      </c>
    </row>
    <row r="197" spans="1:20" x14ac:dyDescent="0.2">
      <c r="A197" s="23" t="s">
        <v>195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18">
        <f t="shared" si="10"/>
        <v>0</v>
      </c>
    </row>
    <row r="198" spans="1:20" x14ac:dyDescent="0.2">
      <c r="A198" s="23" t="s">
        <v>196</v>
      </c>
      <c r="B198" s="24"/>
      <c r="C198" s="24">
        <v>2</v>
      </c>
      <c r="D198" s="24">
        <v>12</v>
      </c>
      <c r="E198" s="24">
        <v>11</v>
      </c>
      <c r="F198" s="24">
        <v>2</v>
      </c>
      <c r="G198" s="24">
        <v>6</v>
      </c>
      <c r="H198" s="24">
        <v>6</v>
      </c>
      <c r="I198" s="24">
        <v>3</v>
      </c>
      <c r="J198" s="24"/>
      <c r="K198" s="24">
        <v>1</v>
      </c>
      <c r="L198" s="24">
        <v>5</v>
      </c>
      <c r="M198" s="24"/>
      <c r="N198" s="24">
        <v>4</v>
      </c>
      <c r="O198" s="24">
        <v>4</v>
      </c>
      <c r="P198" s="24">
        <v>7</v>
      </c>
      <c r="Q198" s="24"/>
      <c r="R198" s="24">
        <v>3</v>
      </c>
      <c r="S198" s="24"/>
      <c r="T198" s="18">
        <f t="shared" si="10"/>
        <v>66</v>
      </c>
    </row>
    <row r="199" spans="1:20" x14ac:dyDescent="0.2">
      <c r="A199" s="23" t="s">
        <v>197</v>
      </c>
      <c r="B199" s="24"/>
      <c r="C199" s="24"/>
      <c r="D199" s="24"/>
      <c r="E199" s="24"/>
      <c r="F199" s="24"/>
      <c r="G199" s="24"/>
      <c r="H199" s="24">
        <v>4</v>
      </c>
      <c r="I199" s="24"/>
      <c r="J199" s="24"/>
      <c r="K199" s="24"/>
      <c r="L199" s="24"/>
      <c r="M199" s="24"/>
      <c r="N199" s="24"/>
      <c r="O199" s="24"/>
      <c r="P199" s="24"/>
      <c r="Q199" s="24">
        <v>4</v>
      </c>
      <c r="R199" s="24"/>
      <c r="S199" s="24"/>
      <c r="T199" s="18">
        <f t="shared" si="10"/>
        <v>8</v>
      </c>
    </row>
    <row r="200" spans="1:20" x14ac:dyDescent="0.2">
      <c r="A200" s="23" t="s">
        <v>198</v>
      </c>
      <c r="B200" s="24"/>
      <c r="C200" s="24">
        <v>16</v>
      </c>
      <c r="D200" s="24">
        <v>25</v>
      </c>
      <c r="E200" s="24">
        <v>13</v>
      </c>
      <c r="F200" s="24">
        <v>32</v>
      </c>
      <c r="G200" s="24">
        <v>3</v>
      </c>
      <c r="H200" s="24">
        <v>23</v>
      </c>
      <c r="I200" s="24">
        <v>2</v>
      </c>
      <c r="J200" s="24"/>
      <c r="K200" s="24">
        <v>4</v>
      </c>
      <c r="L200" s="24">
        <v>1</v>
      </c>
      <c r="M200" s="24"/>
      <c r="N200" s="24">
        <v>12</v>
      </c>
      <c r="O200" s="24">
        <v>15</v>
      </c>
      <c r="P200" s="24">
        <v>15</v>
      </c>
      <c r="Q200" s="24">
        <v>3</v>
      </c>
      <c r="R200" s="24">
        <v>14</v>
      </c>
      <c r="S200" s="24"/>
      <c r="T200" s="18">
        <f t="shared" si="10"/>
        <v>178</v>
      </c>
    </row>
    <row r="201" spans="1:20" x14ac:dyDescent="0.2">
      <c r="A201" s="23" t="s">
        <v>199</v>
      </c>
      <c r="B201" s="24"/>
      <c r="C201" s="24"/>
      <c r="D201" s="24"/>
      <c r="E201" s="24">
        <v>1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18">
        <f t="shared" si="10"/>
        <v>1</v>
      </c>
    </row>
    <row r="202" spans="1:20" x14ac:dyDescent="0.2">
      <c r="A202" s="23" t="s">
        <v>200</v>
      </c>
      <c r="B202" s="24"/>
      <c r="C202" s="24"/>
      <c r="D202" s="24"/>
      <c r="E202" s="24">
        <v>1</v>
      </c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1</v>
      </c>
    </row>
    <row r="203" spans="1:20" x14ac:dyDescent="0.2">
      <c r="A203" s="23" t="s">
        <v>201</v>
      </c>
      <c r="B203" s="24"/>
      <c r="C203" s="24"/>
      <c r="D203" s="24">
        <v>1</v>
      </c>
      <c r="E203" s="24">
        <v>12</v>
      </c>
      <c r="F203" s="24">
        <v>2</v>
      </c>
      <c r="G203" s="24"/>
      <c r="H203" s="24"/>
      <c r="I203" s="24">
        <v>1</v>
      </c>
      <c r="J203" s="24"/>
      <c r="K203" s="24"/>
      <c r="L203" s="24"/>
      <c r="M203" s="24"/>
      <c r="N203" s="24">
        <v>2</v>
      </c>
      <c r="O203" s="24">
        <v>2</v>
      </c>
      <c r="P203" s="24"/>
      <c r="Q203" s="24"/>
      <c r="R203" s="24"/>
      <c r="S203" s="24"/>
      <c r="T203" s="18">
        <f t="shared" si="10"/>
        <v>20</v>
      </c>
    </row>
    <row r="204" spans="1:20" x14ac:dyDescent="0.2">
      <c r="A204" s="23" t="s">
        <v>202</v>
      </c>
      <c r="B204" s="24"/>
      <c r="C204" s="24"/>
      <c r="D204" s="24"/>
      <c r="E204" s="24">
        <v>13</v>
      </c>
      <c r="F204" s="24">
        <v>4</v>
      </c>
      <c r="G204" s="24">
        <v>1</v>
      </c>
      <c r="H204" s="24"/>
      <c r="I204" s="24"/>
      <c r="J204" s="24"/>
      <c r="K204" s="24"/>
      <c r="L204" s="24">
        <v>1</v>
      </c>
      <c r="M204" s="24"/>
      <c r="N204" s="24"/>
      <c r="O204" s="24"/>
      <c r="P204" s="24"/>
      <c r="Q204" s="24"/>
      <c r="R204" s="24"/>
      <c r="S204" s="24"/>
      <c r="T204" s="18">
        <f t="shared" si="10"/>
        <v>19</v>
      </c>
    </row>
    <row r="205" spans="1:20" x14ac:dyDescent="0.2">
      <c r="A205" s="23" t="s">
        <v>203</v>
      </c>
      <c r="B205" s="24"/>
      <c r="C205" s="24">
        <v>7</v>
      </c>
      <c r="D205" s="24"/>
      <c r="E205" s="24">
        <v>1</v>
      </c>
      <c r="F205" s="24">
        <v>1</v>
      </c>
      <c r="G205" s="24">
        <v>2</v>
      </c>
      <c r="H205" s="24"/>
      <c r="I205" s="24"/>
      <c r="J205" s="24"/>
      <c r="K205" s="24"/>
      <c r="L205" s="24"/>
      <c r="M205" s="24"/>
      <c r="N205" s="24">
        <v>2</v>
      </c>
      <c r="O205" s="24">
        <v>1</v>
      </c>
      <c r="P205" s="24"/>
      <c r="Q205" s="24"/>
      <c r="R205" s="24"/>
      <c r="S205" s="24"/>
      <c r="T205" s="18">
        <f t="shared" si="10"/>
        <v>14</v>
      </c>
    </row>
    <row r="206" spans="1:20" x14ac:dyDescent="0.2">
      <c r="A206" s="23" t="s">
        <v>204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18">
        <f t="shared" si="10"/>
        <v>0</v>
      </c>
    </row>
    <row r="207" spans="1:20" x14ac:dyDescent="0.2">
      <c r="A207" s="19" t="s">
        <v>205</v>
      </c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7"/>
    </row>
    <row r="208" spans="1:20" x14ac:dyDescent="0.2">
      <c r="A208" s="23" t="s">
        <v>206</v>
      </c>
      <c r="B208" s="24"/>
      <c r="C208" s="24"/>
      <c r="D208" s="24"/>
      <c r="E208" s="24">
        <v>2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18">
        <f>SUM(B208:S208)</f>
        <v>2</v>
      </c>
    </row>
    <row r="209" spans="1:20" x14ac:dyDescent="0.2">
      <c r="A209" s="23" t="s">
        <v>207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>SUM(B209:S209)</f>
        <v>0</v>
      </c>
    </row>
    <row r="210" spans="1:20" x14ac:dyDescent="0.2">
      <c r="A210" s="23" t="s">
        <v>208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0</v>
      </c>
    </row>
    <row r="211" spans="1:20" x14ac:dyDescent="0.2">
      <c r="A211" s="23" t="s">
        <v>209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210</v>
      </c>
      <c r="B212" s="24"/>
      <c r="C212" s="24"/>
      <c r="D212" s="24">
        <v>2</v>
      </c>
      <c r="E212" s="24">
        <v>7</v>
      </c>
      <c r="F212" s="24">
        <v>1</v>
      </c>
      <c r="G212" s="24">
        <v>4</v>
      </c>
      <c r="H212" s="24"/>
      <c r="I212" s="24"/>
      <c r="J212" s="24"/>
      <c r="K212" s="24"/>
      <c r="L212" s="24"/>
      <c r="M212" s="24"/>
      <c r="N212" s="24"/>
      <c r="O212" s="24">
        <v>1</v>
      </c>
      <c r="P212" s="24"/>
      <c r="Q212" s="24"/>
      <c r="R212" s="24"/>
      <c r="S212" s="24"/>
      <c r="T212" s="18">
        <f>SUM(B212:S212)</f>
        <v>15</v>
      </c>
    </row>
    <row r="213" spans="1:20" x14ac:dyDescent="0.2">
      <c r="A213" s="19" t="s">
        <v>211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7"/>
    </row>
    <row r="214" spans="1:20" x14ac:dyDescent="0.2">
      <c r="A214" s="23" t="s">
        <v>212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18">
        <f>SUM(B214:S214)</f>
        <v>0</v>
      </c>
    </row>
    <row r="215" spans="1:20" x14ac:dyDescent="0.2">
      <c r="A215" s="19" t="s">
        <v>213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7"/>
    </row>
    <row r="216" spans="1:20" x14ac:dyDescent="0.2">
      <c r="A216" s="30" t="s">
        <v>321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18">
        <f>SUM(B216:S216)</f>
        <v>0</v>
      </c>
    </row>
    <row r="217" spans="1:20" x14ac:dyDescent="0.2">
      <c r="A217" s="19" t="s">
        <v>322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7"/>
    </row>
    <row r="218" spans="1:20" x14ac:dyDescent="0.2">
      <c r="A218" s="23" t="s">
        <v>216</v>
      </c>
      <c r="B218" s="24"/>
      <c r="C218" s="24"/>
      <c r="D218" s="24">
        <v>7</v>
      </c>
      <c r="E218" s="24">
        <v>3</v>
      </c>
      <c r="F218" s="24">
        <v>2</v>
      </c>
      <c r="G218" s="24"/>
      <c r="H218" s="24"/>
      <c r="I218" s="24"/>
      <c r="J218" s="24"/>
      <c r="K218" s="24"/>
      <c r="L218" s="24"/>
      <c r="M218" s="24"/>
      <c r="N218" s="24"/>
      <c r="O218" s="24">
        <v>1</v>
      </c>
      <c r="P218" s="24"/>
      <c r="Q218" s="24">
        <v>2</v>
      </c>
      <c r="R218" s="24"/>
      <c r="S218" s="24"/>
      <c r="T218" s="18">
        <f>SUM(B218:S218)</f>
        <v>15</v>
      </c>
    </row>
    <row r="219" spans="1:20" x14ac:dyDescent="0.2">
      <c r="A219" s="23" t="s">
        <v>286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18">
        <f>SUM(B219:S219)</f>
        <v>0</v>
      </c>
    </row>
    <row r="220" spans="1:20" x14ac:dyDescent="0.2">
      <c r="A220" s="23" t="s">
        <v>218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0</v>
      </c>
    </row>
    <row r="221" spans="1:20" x14ac:dyDescent="0.2">
      <c r="A221" s="19" t="s">
        <v>217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7"/>
    </row>
    <row r="222" spans="1:20" x14ac:dyDescent="0.2">
      <c r="A222" s="30" t="s">
        <v>323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18">
        <f t="shared" ref="T222:T231" si="11">SUM(B222:S222)</f>
        <v>0</v>
      </c>
    </row>
    <row r="223" spans="1:20" x14ac:dyDescent="0.2">
      <c r="A223" s="23" t="s">
        <v>221</v>
      </c>
      <c r="B223" s="24"/>
      <c r="C223" s="24">
        <v>1</v>
      </c>
      <c r="D223" s="24">
        <v>2</v>
      </c>
      <c r="E223" s="24"/>
      <c r="F223" s="24"/>
      <c r="G223" s="24">
        <v>3</v>
      </c>
      <c r="H223" s="24"/>
      <c r="I223" s="24"/>
      <c r="J223" s="24"/>
      <c r="K223" s="24"/>
      <c r="L223" s="24"/>
      <c r="M223" s="24"/>
      <c r="N223" s="24"/>
      <c r="O223" s="24"/>
      <c r="P223" s="24">
        <v>2</v>
      </c>
      <c r="Q223" s="24"/>
      <c r="R223" s="24"/>
      <c r="S223" s="24"/>
      <c r="T223" s="18">
        <f t="shared" si="11"/>
        <v>8</v>
      </c>
    </row>
    <row r="224" spans="1:20" x14ac:dyDescent="0.2">
      <c r="A224" s="23" t="s">
        <v>222</v>
      </c>
      <c r="B224" s="24"/>
      <c r="C224" s="24"/>
      <c r="D224" s="24"/>
      <c r="E224" s="24"/>
      <c r="F224" s="24"/>
      <c r="G224" s="24"/>
      <c r="H224" s="24">
        <v>2</v>
      </c>
      <c r="I224" s="24"/>
      <c r="J224" s="24"/>
      <c r="K224" s="24"/>
      <c r="L224" s="24"/>
      <c r="M224" s="24"/>
      <c r="N224" s="24">
        <v>1</v>
      </c>
      <c r="O224" s="24">
        <v>1</v>
      </c>
      <c r="P224" s="24"/>
      <c r="Q224" s="24"/>
      <c r="R224" s="24"/>
      <c r="S224" s="24"/>
      <c r="T224" s="18">
        <f t="shared" si="11"/>
        <v>4</v>
      </c>
    </row>
    <row r="225" spans="1:20" x14ac:dyDescent="0.2">
      <c r="A225" s="23" t="s">
        <v>223</v>
      </c>
      <c r="B225" s="24"/>
      <c r="C225" s="24"/>
      <c r="D225" s="24"/>
      <c r="E225" s="24"/>
      <c r="F225" s="24"/>
      <c r="G225" s="24"/>
      <c r="H225" s="24"/>
      <c r="I225" s="24">
        <v>3</v>
      </c>
      <c r="J225" s="24"/>
      <c r="K225" s="24">
        <v>2</v>
      </c>
      <c r="L225" s="24"/>
      <c r="M225" s="24"/>
      <c r="N225" s="24"/>
      <c r="O225" s="24"/>
      <c r="P225" s="24"/>
      <c r="Q225" s="24"/>
      <c r="R225" s="24"/>
      <c r="S225" s="24"/>
      <c r="T225" s="18">
        <f t="shared" si="11"/>
        <v>5</v>
      </c>
    </row>
    <row r="226" spans="1:20" x14ac:dyDescent="0.2">
      <c r="A226" s="23" t="s">
        <v>224</v>
      </c>
      <c r="B226" s="24"/>
      <c r="C226" s="24">
        <v>2</v>
      </c>
      <c r="D226" s="24">
        <v>5</v>
      </c>
      <c r="E226" s="24"/>
      <c r="F226" s="24"/>
      <c r="G226" s="24">
        <v>1</v>
      </c>
      <c r="H226" s="24">
        <v>23</v>
      </c>
      <c r="I226" s="24"/>
      <c r="J226" s="24"/>
      <c r="K226" s="24">
        <v>2</v>
      </c>
      <c r="L226" s="24"/>
      <c r="M226" s="24"/>
      <c r="N226" s="24">
        <v>6</v>
      </c>
      <c r="O226" s="24"/>
      <c r="P226" s="24">
        <v>4</v>
      </c>
      <c r="Q226" s="24"/>
      <c r="R226" s="24"/>
      <c r="S226" s="24"/>
      <c r="T226" s="18">
        <f t="shared" si="11"/>
        <v>43</v>
      </c>
    </row>
    <row r="227" spans="1:20" x14ac:dyDescent="0.2">
      <c r="A227" s="23" t="s">
        <v>225</v>
      </c>
      <c r="B227" s="24"/>
      <c r="C227" s="24"/>
      <c r="D227" s="24"/>
      <c r="E227" s="24">
        <v>1</v>
      </c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18">
        <f t="shared" si="11"/>
        <v>1</v>
      </c>
    </row>
    <row r="228" spans="1:20" x14ac:dyDescent="0.2">
      <c r="A228" s="23" t="s">
        <v>226</v>
      </c>
      <c r="B228" s="24"/>
      <c r="C228" s="24"/>
      <c r="D228" s="24"/>
      <c r="E228" s="24"/>
      <c r="F228" s="24"/>
      <c r="G228" s="24"/>
      <c r="H228" s="24"/>
      <c r="I228" s="24">
        <v>1</v>
      </c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1</v>
      </c>
    </row>
    <row r="229" spans="1:20" x14ac:dyDescent="0.2">
      <c r="A229" s="23" t="s">
        <v>227</v>
      </c>
      <c r="B229" s="24"/>
      <c r="C229" s="24">
        <v>31</v>
      </c>
      <c r="D229" s="24">
        <v>31</v>
      </c>
      <c r="E229" s="24">
        <v>10</v>
      </c>
      <c r="F229" s="24">
        <v>1</v>
      </c>
      <c r="G229" s="24">
        <v>18</v>
      </c>
      <c r="H229" s="24">
        <v>31</v>
      </c>
      <c r="I229" s="24">
        <v>6</v>
      </c>
      <c r="J229" s="24"/>
      <c r="K229" s="24">
        <v>33</v>
      </c>
      <c r="L229" s="24"/>
      <c r="M229" s="24"/>
      <c r="N229" s="24">
        <v>57</v>
      </c>
      <c r="O229" s="24">
        <v>5</v>
      </c>
      <c r="P229" s="24">
        <v>14</v>
      </c>
      <c r="Q229" s="24">
        <v>2</v>
      </c>
      <c r="R229" s="24">
        <v>3</v>
      </c>
      <c r="S229" s="24"/>
      <c r="T229" s="18">
        <f t="shared" si="11"/>
        <v>242</v>
      </c>
    </row>
    <row r="230" spans="1:20" x14ac:dyDescent="0.2">
      <c r="A230" s="23" t="s">
        <v>228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18">
        <f t="shared" si="11"/>
        <v>0</v>
      </c>
    </row>
    <row r="231" spans="1:20" x14ac:dyDescent="0.2">
      <c r="A231" s="23" t="s">
        <v>229</v>
      </c>
      <c r="B231" s="24"/>
      <c r="C231" s="24"/>
      <c r="D231" s="24">
        <v>2</v>
      </c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18">
        <f t="shared" si="11"/>
        <v>2</v>
      </c>
    </row>
    <row r="232" spans="1:20" x14ac:dyDescent="0.2">
      <c r="A232" s="19" t="s">
        <v>230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7"/>
    </row>
    <row r="233" spans="1:20" ht="13.5" x14ac:dyDescent="0.2">
      <c r="A233" s="23" t="s">
        <v>324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18">
        <f t="shared" ref="T233:T245" si="12">SUM(B233:S233)</f>
        <v>0</v>
      </c>
    </row>
    <row r="234" spans="1:20" x14ac:dyDescent="0.2">
      <c r="A234" s="23" t="s">
        <v>273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18">
        <f t="shared" si="12"/>
        <v>0</v>
      </c>
    </row>
    <row r="235" spans="1:20" x14ac:dyDescent="0.2">
      <c r="A235" s="23" t="s">
        <v>231</v>
      </c>
      <c r="B235" s="24"/>
      <c r="C235" s="24">
        <v>11</v>
      </c>
      <c r="D235" s="24">
        <v>5</v>
      </c>
      <c r="E235" s="24">
        <v>5</v>
      </c>
      <c r="F235" s="24">
        <v>2</v>
      </c>
      <c r="G235" s="24"/>
      <c r="H235" s="24">
        <v>5</v>
      </c>
      <c r="I235" s="24">
        <v>2</v>
      </c>
      <c r="J235" s="24"/>
      <c r="K235" s="24"/>
      <c r="L235" s="24">
        <v>1</v>
      </c>
      <c r="M235" s="24"/>
      <c r="N235" s="24">
        <v>7</v>
      </c>
      <c r="O235" s="24">
        <v>10</v>
      </c>
      <c r="P235" s="24"/>
      <c r="Q235" s="24"/>
      <c r="R235" s="24"/>
      <c r="S235" s="24"/>
      <c r="T235" s="18">
        <f t="shared" si="12"/>
        <v>48</v>
      </c>
    </row>
    <row r="236" spans="1:20" x14ac:dyDescent="0.2">
      <c r="A236" s="23" t="s">
        <v>232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18">
        <f t="shared" si="12"/>
        <v>0</v>
      </c>
    </row>
    <row r="237" spans="1:20" x14ac:dyDescent="0.2">
      <c r="A237" s="23" t="s">
        <v>233</v>
      </c>
      <c r="B237" s="24"/>
      <c r="C237" s="24">
        <v>1</v>
      </c>
      <c r="D237" s="24"/>
      <c r="E237" s="24"/>
      <c r="F237" s="24"/>
      <c r="G237" s="24">
        <v>3</v>
      </c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18">
        <f t="shared" si="12"/>
        <v>4</v>
      </c>
    </row>
    <row r="238" spans="1:20" x14ac:dyDescent="0.2">
      <c r="A238" s="23" t="s">
        <v>234</v>
      </c>
      <c r="B238" s="24"/>
      <c r="C238" s="24">
        <v>5</v>
      </c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>
        <v>1</v>
      </c>
      <c r="Q238" s="24"/>
      <c r="R238" s="24"/>
      <c r="S238" s="24"/>
      <c r="T238" s="18">
        <f t="shared" si="12"/>
        <v>6</v>
      </c>
    </row>
    <row r="239" spans="1:20" x14ac:dyDescent="0.2">
      <c r="A239" s="23" t="s">
        <v>235</v>
      </c>
      <c r="B239" s="24"/>
      <c r="C239" s="24"/>
      <c r="D239" s="24"/>
      <c r="E239" s="24">
        <v>23</v>
      </c>
      <c r="F239" s="24">
        <v>8</v>
      </c>
      <c r="G239" s="24">
        <v>6</v>
      </c>
      <c r="H239" s="24"/>
      <c r="I239" s="24"/>
      <c r="J239" s="24"/>
      <c r="K239" s="24"/>
      <c r="L239" s="24">
        <v>3</v>
      </c>
      <c r="M239" s="24"/>
      <c r="N239" s="24"/>
      <c r="O239" s="24"/>
      <c r="P239" s="24">
        <v>2</v>
      </c>
      <c r="Q239" s="24">
        <v>2</v>
      </c>
      <c r="R239" s="24">
        <v>1</v>
      </c>
      <c r="S239" s="24"/>
      <c r="T239" s="18">
        <f t="shared" si="12"/>
        <v>45</v>
      </c>
    </row>
    <row r="240" spans="1:20" x14ac:dyDescent="0.2">
      <c r="A240" s="23" t="s">
        <v>236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18">
        <f t="shared" si="12"/>
        <v>0</v>
      </c>
    </row>
    <row r="241" spans="1:20" x14ac:dyDescent="0.2">
      <c r="A241" s="23" t="s">
        <v>237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18">
        <f t="shared" si="12"/>
        <v>0</v>
      </c>
    </row>
    <row r="242" spans="1:20" x14ac:dyDescent="0.2">
      <c r="A242" s="23" t="s">
        <v>238</v>
      </c>
      <c r="B242" s="24"/>
      <c r="C242" s="24">
        <v>1</v>
      </c>
      <c r="D242" s="24"/>
      <c r="E242" s="24">
        <v>4</v>
      </c>
      <c r="F242" s="24"/>
      <c r="G242" s="24">
        <v>1</v>
      </c>
      <c r="H242" s="24"/>
      <c r="I242" s="24"/>
      <c r="J242" s="24"/>
      <c r="K242" s="24"/>
      <c r="L242" s="24"/>
      <c r="M242" s="24"/>
      <c r="N242" s="24">
        <v>1</v>
      </c>
      <c r="O242" s="24"/>
      <c r="P242" s="24"/>
      <c r="Q242" s="24"/>
      <c r="R242" s="24"/>
      <c r="S242" s="24"/>
      <c r="T242" s="18">
        <f t="shared" si="12"/>
        <v>7</v>
      </c>
    </row>
    <row r="243" spans="1:20" x14ac:dyDescent="0.2">
      <c r="A243" s="23" t="s">
        <v>239</v>
      </c>
      <c r="B243" s="24"/>
      <c r="C243" s="24">
        <v>12</v>
      </c>
      <c r="D243" s="24">
        <v>21</v>
      </c>
      <c r="E243" s="24">
        <v>13</v>
      </c>
      <c r="F243" s="24">
        <v>2</v>
      </c>
      <c r="G243" s="24">
        <v>1</v>
      </c>
      <c r="H243" s="24">
        <v>18</v>
      </c>
      <c r="I243" s="24">
        <v>12</v>
      </c>
      <c r="J243" s="24"/>
      <c r="K243" s="24">
        <v>2</v>
      </c>
      <c r="L243" s="24">
        <v>5</v>
      </c>
      <c r="M243" s="24"/>
      <c r="N243" s="24">
        <v>13</v>
      </c>
      <c r="O243" s="24">
        <v>7</v>
      </c>
      <c r="P243" s="24">
        <v>15</v>
      </c>
      <c r="Q243" s="24"/>
      <c r="R243" s="24">
        <v>6</v>
      </c>
      <c r="S243" s="24"/>
      <c r="T243" s="18">
        <f t="shared" si="12"/>
        <v>127</v>
      </c>
    </row>
    <row r="244" spans="1:20" x14ac:dyDescent="0.2">
      <c r="A244" s="23" t="s">
        <v>240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18">
        <f>SUM(B244:S244)</f>
        <v>0</v>
      </c>
    </row>
    <row r="245" spans="1:20" x14ac:dyDescent="0.2">
      <c r="A245" s="23" t="s">
        <v>241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18">
        <f t="shared" si="12"/>
        <v>0</v>
      </c>
    </row>
    <row r="246" spans="1:20" x14ac:dyDescent="0.2">
      <c r="A246" s="19" t="s">
        <v>285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7"/>
    </row>
    <row r="247" spans="1:20" x14ac:dyDescent="0.2">
      <c r="A247" s="23" t="s">
        <v>243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18">
        <f>SUM(B247:S247)</f>
        <v>0</v>
      </c>
    </row>
    <row r="248" spans="1:20" x14ac:dyDescent="0.2">
      <c r="A248" s="3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/>
    </row>
    <row r="249" spans="1:20" x14ac:dyDescent="0.2">
      <c r="A249" s="3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32"/>
    </row>
    <row r="250" spans="1:20" x14ac:dyDescent="0.2">
      <c r="A250" s="33" t="s">
        <v>284</v>
      </c>
      <c r="B250" s="18">
        <f t="shared" ref="B250:T250" si="13">SUM(B4:B249)</f>
        <v>0</v>
      </c>
      <c r="C250" s="18">
        <f t="shared" si="13"/>
        <v>177</v>
      </c>
      <c r="D250" s="18">
        <f t="shared" si="13"/>
        <v>217</v>
      </c>
      <c r="E250" s="18">
        <f t="shared" si="13"/>
        <v>285</v>
      </c>
      <c r="F250" s="18">
        <f t="shared" si="13"/>
        <v>101</v>
      </c>
      <c r="G250" s="18">
        <f t="shared" si="13"/>
        <v>208</v>
      </c>
      <c r="H250" s="18">
        <f t="shared" si="13"/>
        <v>225</v>
      </c>
      <c r="I250" s="18">
        <f t="shared" si="13"/>
        <v>54</v>
      </c>
      <c r="J250" s="18">
        <f t="shared" si="13"/>
        <v>0</v>
      </c>
      <c r="K250" s="18">
        <f t="shared" si="13"/>
        <v>68</v>
      </c>
      <c r="L250" s="18">
        <f t="shared" si="13"/>
        <v>41</v>
      </c>
      <c r="M250" s="18">
        <f t="shared" si="13"/>
        <v>29</v>
      </c>
      <c r="N250" s="18">
        <f t="shared" si="13"/>
        <v>231</v>
      </c>
      <c r="O250" s="18">
        <f t="shared" si="13"/>
        <v>126</v>
      </c>
      <c r="P250" s="18">
        <f t="shared" si="13"/>
        <v>137</v>
      </c>
      <c r="Q250" s="18">
        <f t="shared" si="13"/>
        <v>85</v>
      </c>
      <c r="R250" s="18">
        <f t="shared" si="13"/>
        <v>59</v>
      </c>
      <c r="S250" s="18">
        <f t="shared" si="13"/>
        <v>0</v>
      </c>
      <c r="T250" s="18">
        <f t="shared" si="13"/>
        <v>2043</v>
      </c>
    </row>
    <row r="251" spans="1:20" x14ac:dyDescent="0.2">
      <c r="A251" s="34" t="s">
        <v>248</v>
      </c>
      <c r="B251" s="27">
        <f t="shared" ref="B251:S251" si="14">COUNT(B3:B249)</f>
        <v>0</v>
      </c>
      <c r="C251" s="27">
        <f t="shared" si="14"/>
        <v>30</v>
      </c>
      <c r="D251" s="27">
        <f t="shared" si="14"/>
        <v>37</v>
      </c>
      <c r="E251" s="27">
        <f t="shared" si="14"/>
        <v>55</v>
      </c>
      <c r="F251" s="27">
        <f t="shared" si="14"/>
        <v>32</v>
      </c>
      <c r="G251" s="27">
        <f t="shared" si="14"/>
        <v>41</v>
      </c>
      <c r="H251" s="27">
        <f t="shared" si="14"/>
        <v>33</v>
      </c>
      <c r="I251" s="27">
        <f t="shared" si="14"/>
        <v>18</v>
      </c>
      <c r="J251" s="27">
        <f t="shared" si="14"/>
        <v>0</v>
      </c>
      <c r="K251" s="27">
        <f t="shared" si="14"/>
        <v>15</v>
      </c>
      <c r="L251" s="27">
        <f t="shared" si="14"/>
        <v>15</v>
      </c>
      <c r="M251" s="27">
        <f t="shared" si="14"/>
        <v>15</v>
      </c>
      <c r="N251" s="27">
        <f t="shared" si="14"/>
        <v>35</v>
      </c>
      <c r="O251" s="27">
        <f t="shared" si="14"/>
        <v>29</v>
      </c>
      <c r="P251" s="27">
        <f t="shared" si="14"/>
        <v>36</v>
      </c>
      <c r="Q251" s="27">
        <f t="shared" si="14"/>
        <v>22</v>
      </c>
      <c r="R251" s="27">
        <f t="shared" si="14"/>
        <v>19</v>
      </c>
      <c r="S251" s="27">
        <f t="shared" si="14"/>
        <v>0</v>
      </c>
      <c r="T251" s="35">
        <f>COUNTIF(T4:T249,"&gt;0")</f>
        <v>95</v>
      </c>
    </row>
    <row r="252" spans="1:20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36" t="s">
        <v>325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36" t="s">
        <v>326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327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328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329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330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3" t="s">
        <v>331</v>
      </c>
      <c r="B260" s="2"/>
      <c r="C260" s="2"/>
      <c r="D260" s="2"/>
      <c r="E260" s="44" t="s">
        <v>355</v>
      </c>
      <c r="F260" s="45"/>
      <c r="G260" s="45"/>
      <c r="H260" s="45"/>
      <c r="I260" s="4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3" t="s">
        <v>401</v>
      </c>
      <c r="B261" s="2"/>
      <c r="C261" s="2"/>
      <c r="D261" s="2"/>
      <c r="E261" s="46" t="s">
        <v>356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3" t="s">
        <v>254</v>
      </c>
      <c r="B262" s="2"/>
      <c r="C262" s="2"/>
      <c r="D262" s="2"/>
      <c r="E262" s="46" t="s">
        <v>357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332</v>
      </c>
      <c r="B263" s="2"/>
      <c r="C263" s="2"/>
      <c r="D263" s="2"/>
      <c r="E263" s="46" t="s">
        <v>358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37" t="s">
        <v>333</v>
      </c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9"/>
      <c r="T265" s="40"/>
    </row>
  </sheetData>
  <mergeCells count="1">
    <mergeCell ref="B1:S1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6"/>
  <sheetViews>
    <sheetView topLeftCell="A108" zoomScaleNormal="100" workbookViewId="0">
      <selection activeCell="A204" sqref="A204:IV204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338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10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10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/>
      <c r="F17" s="24"/>
      <c r="G17" s="24">
        <v>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f t="shared" ref="T17:T38" si="0">SUM(B17:S17)</f>
        <v>6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/>
      <c r="F20" s="24"/>
      <c r="G20" s="24">
        <v>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8">
        <f t="shared" si="0"/>
        <v>3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8">
        <f t="shared" si="0"/>
        <v>0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>
        <v>3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8">
        <f t="shared" si="0"/>
        <v>3</v>
      </c>
    </row>
    <row r="34" spans="1:20" x14ac:dyDescent="0.2">
      <c r="A34" s="23" t="s">
        <v>31</v>
      </c>
      <c r="B34" s="24"/>
      <c r="C34" s="24"/>
      <c r="D34" s="24"/>
      <c r="E34" s="24"/>
      <c r="F34" s="24"/>
      <c r="G34" s="24">
        <v>30</v>
      </c>
      <c r="H34" s="24"/>
      <c r="I34" s="24"/>
      <c r="J34" s="24"/>
      <c r="K34" s="24"/>
      <c r="L34" s="24"/>
      <c r="M34" s="24"/>
      <c r="N34" s="24"/>
      <c r="O34" s="24"/>
      <c r="P34" s="24">
        <v>1</v>
      </c>
      <c r="Q34" s="24"/>
      <c r="R34" s="24"/>
      <c r="S34" s="24"/>
      <c r="T34" s="18">
        <f t="shared" si="0"/>
        <v>31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0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>
        <v>1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1</v>
      </c>
    </row>
    <row r="37" spans="1:20" x14ac:dyDescent="0.2">
      <c r="A37" s="23" t="s">
        <v>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>
        <v>3</v>
      </c>
      <c r="R37" s="24"/>
      <c r="S37" s="24"/>
      <c r="T37" s="18">
        <f t="shared" si="0"/>
        <v>3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v>4</v>
      </c>
      <c r="P40" s="24"/>
      <c r="Q40" s="24"/>
      <c r="R40" s="24"/>
      <c r="S40" s="24"/>
      <c r="T40" s="18">
        <f t="shared" ref="T40:T54" si="1">SUM(B40:S40)</f>
        <v>4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/>
      <c r="E42" s="24"/>
      <c r="F42" s="24"/>
      <c r="G42" s="24">
        <v>1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1</v>
      </c>
    </row>
    <row r="43" spans="1:20" x14ac:dyDescent="0.2">
      <c r="A43" s="23" t="s">
        <v>40</v>
      </c>
      <c r="B43" s="24"/>
      <c r="C43" s="24"/>
      <c r="D43" s="24"/>
      <c r="E43" s="24">
        <v>1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1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/>
      <c r="D46" s="24">
        <v>1</v>
      </c>
      <c r="E46" s="24">
        <v>1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>
        <v>1</v>
      </c>
      <c r="S46" s="24"/>
      <c r="T46" s="18">
        <f t="shared" si="1"/>
        <v>3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0</v>
      </c>
    </row>
    <row r="49" spans="1:20" x14ac:dyDescent="0.2">
      <c r="A49" s="23" t="s">
        <v>47</v>
      </c>
      <c r="B49" s="24"/>
      <c r="C49" s="24"/>
      <c r="D49" s="24"/>
      <c r="E49" s="24"/>
      <c r="F49" s="24"/>
      <c r="G49" s="24"/>
      <c r="H49" s="24"/>
      <c r="I49" s="24"/>
      <c r="J49" s="24"/>
      <c r="K49" s="24">
        <v>1</v>
      </c>
      <c r="L49" s="24"/>
      <c r="M49" s="24"/>
      <c r="N49" s="24"/>
      <c r="O49" s="24"/>
      <c r="P49" s="24"/>
      <c r="Q49" s="24"/>
      <c r="R49" s="24"/>
      <c r="S49" s="24"/>
      <c r="T49" s="18">
        <f t="shared" si="1"/>
        <v>1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4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18">
        <f t="shared" si="1"/>
        <v>4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>
        <v>1</v>
      </c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1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0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>
        <v>1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>
        <v>2</v>
      </c>
      <c r="S56" s="24"/>
      <c r="T56" s="18">
        <f t="shared" ref="T56:T61" si="2">SUM(B56:S56)</f>
        <v>3</v>
      </c>
    </row>
    <row r="57" spans="1:20" ht="13.5" x14ac:dyDescent="0.2">
      <c r="A57" s="23" t="s">
        <v>311</v>
      </c>
      <c r="B57" s="29"/>
      <c r="C57" s="29"/>
      <c r="D57" s="29"/>
      <c r="E57" s="29"/>
      <c r="F57" s="29"/>
      <c r="G57" s="29"/>
      <c r="H57" s="29">
        <v>5</v>
      </c>
      <c r="I57" s="29"/>
      <c r="J57" s="29"/>
      <c r="K57" s="29">
        <v>5</v>
      </c>
      <c r="L57" s="29"/>
      <c r="M57" s="29"/>
      <c r="N57" s="24"/>
      <c r="O57" s="24"/>
      <c r="P57" s="24"/>
      <c r="Q57" s="24"/>
      <c r="R57" s="24"/>
      <c r="S57" s="24"/>
      <c r="T57" s="18">
        <f t="shared" si="2"/>
        <v>10</v>
      </c>
    </row>
    <row r="58" spans="1:20" ht="13.5" x14ac:dyDescent="0.2">
      <c r="A58" s="23" t="s">
        <v>312</v>
      </c>
      <c r="B58" s="29">
        <v>11</v>
      </c>
      <c r="C58" s="29"/>
      <c r="D58" s="29">
        <v>2</v>
      </c>
      <c r="E58" s="29">
        <v>1</v>
      </c>
      <c r="F58" s="29"/>
      <c r="G58" s="29">
        <v>2</v>
      </c>
      <c r="H58" s="29"/>
      <c r="I58" s="29"/>
      <c r="J58" s="29">
        <v>3</v>
      </c>
      <c r="K58" s="29"/>
      <c r="L58" s="29"/>
      <c r="M58" s="29"/>
      <c r="N58" s="24"/>
      <c r="O58" s="24"/>
      <c r="P58" s="24">
        <v>1</v>
      </c>
      <c r="Q58" s="24"/>
      <c r="R58" s="24">
        <v>1</v>
      </c>
      <c r="S58" s="24"/>
      <c r="T58" s="18">
        <f t="shared" si="2"/>
        <v>21</v>
      </c>
    </row>
    <row r="59" spans="1:20" x14ac:dyDescent="0.2">
      <c r="A59" s="23" t="s">
        <v>56</v>
      </c>
      <c r="B59" s="24"/>
      <c r="C59" s="24"/>
      <c r="D59" s="24">
        <v>1</v>
      </c>
      <c r="E59" s="24"/>
      <c r="F59" s="24"/>
      <c r="G59" s="24">
        <v>2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3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0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0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4</v>
      </c>
      <c r="F71" s="24"/>
      <c r="G71" s="24">
        <v>5</v>
      </c>
      <c r="H71" s="24"/>
      <c r="I71" s="24"/>
      <c r="J71" s="24"/>
      <c r="K71" s="24"/>
      <c r="L71" s="24"/>
      <c r="M71" s="24"/>
      <c r="N71" s="24">
        <v>2</v>
      </c>
      <c r="O71" s="24"/>
      <c r="P71" s="24"/>
      <c r="Q71" s="24">
        <v>1</v>
      </c>
      <c r="R71" s="24">
        <v>2</v>
      </c>
      <c r="S71" s="24"/>
      <c r="T71" s="18">
        <f t="shared" si="3"/>
        <v>14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0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18">
        <f t="shared" si="5"/>
        <v>0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>
        <v>6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18">
        <f t="shared" si="5"/>
        <v>6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/>
      <c r="F103" s="24"/>
      <c r="G103" s="24">
        <v>1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1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>
        <v>2</v>
      </c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18">
        <f>SUM(B105:S105)</f>
        <v>2</v>
      </c>
    </row>
    <row r="106" spans="1:20" x14ac:dyDescent="0.2">
      <c r="A106" s="23" t="s">
        <v>103</v>
      </c>
      <c r="B106" s="24"/>
      <c r="C106" s="24"/>
      <c r="D106" s="24"/>
      <c r="E106" s="24"/>
      <c r="F106" s="24"/>
      <c r="G106" s="24">
        <v>2</v>
      </c>
      <c r="H106" s="24"/>
      <c r="I106" s="24"/>
      <c r="J106" s="24"/>
      <c r="K106" s="24"/>
      <c r="L106" s="24"/>
      <c r="M106" s="24"/>
      <c r="N106" s="24"/>
      <c r="O106" s="24">
        <v>4</v>
      </c>
      <c r="P106" s="24"/>
      <c r="Q106" s="24"/>
      <c r="R106" s="24"/>
      <c r="S106" s="24"/>
      <c r="T106" s="18">
        <f>SUM(B106:S106)</f>
        <v>6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/>
      <c r="C109" s="24"/>
      <c r="D109" s="24">
        <v>2</v>
      </c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2</v>
      </c>
    </row>
    <row r="110" spans="1:20" x14ac:dyDescent="0.2">
      <c r="A110" s="23" t="s">
        <v>107</v>
      </c>
      <c r="B110" s="24"/>
      <c r="C110" s="24"/>
      <c r="D110" s="24">
        <v>5</v>
      </c>
      <c r="E110" s="24">
        <v>5</v>
      </c>
      <c r="F110" s="24">
        <v>1</v>
      </c>
      <c r="G110" s="24">
        <v>3</v>
      </c>
      <c r="H110" s="24">
        <v>2</v>
      </c>
      <c r="I110" s="24"/>
      <c r="J110" s="24"/>
      <c r="K110" s="24">
        <v>3</v>
      </c>
      <c r="L110" s="24"/>
      <c r="M110" s="24"/>
      <c r="N110" s="24">
        <v>2</v>
      </c>
      <c r="O110" s="24"/>
      <c r="P110" s="24"/>
      <c r="Q110" s="24"/>
      <c r="R110" s="24">
        <v>2</v>
      </c>
      <c r="S110" s="24"/>
      <c r="T110" s="18">
        <f>SUM(B110:S110)</f>
        <v>23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18">
        <f>SUM(B112:S112)</f>
        <v>0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/>
      <c r="D115" s="24"/>
      <c r="E115" s="24">
        <v>2</v>
      </c>
      <c r="F115" s="24">
        <v>1</v>
      </c>
      <c r="G115" s="24">
        <v>4</v>
      </c>
      <c r="H115" s="24"/>
      <c r="I115" s="24"/>
      <c r="J115" s="24"/>
      <c r="K115" s="24"/>
      <c r="L115" s="24"/>
      <c r="M115" s="24"/>
      <c r="N115" s="24"/>
      <c r="O115" s="24">
        <v>2</v>
      </c>
      <c r="P115" s="24"/>
      <c r="Q115" s="24"/>
      <c r="R115" s="24"/>
      <c r="S115" s="24"/>
      <c r="T115" s="18">
        <f t="shared" si="6"/>
        <v>9</v>
      </c>
    </row>
    <row r="116" spans="1:20" x14ac:dyDescent="0.2">
      <c r="A116" s="23" t="s">
        <v>113</v>
      </c>
      <c r="B116" s="24"/>
      <c r="C116" s="24"/>
      <c r="D116" s="24"/>
      <c r="E116" s="24"/>
      <c r="F116" s="24">
        <v>1</v>
      </c>
      <c r="G116" s="24">
        <v>5</v>
      </c>
      <c r="H116" s="24">
        <v>2</v>
      </c>
      <c r="I116" s="24"/>
      <c r="J116" s="24"/>
      <c r="K116" s="24"/>
      <c r="L116" s="24"/>
      <c r="M116" s="24"/>
      <c r="N116" s="24"/>
      <c r="O116" s="24"/>
      <c r="P116" s="24">
        <v>1</v>
      </c>
      <c r="Q116" s="24">
        <v>5</v>
      </c>
      <c r="R116" s="24"/>
      <c r="S116" s="24"/>
      <c r="T116" s="18">
        <f t="shared" si="6"/>
        <v>14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>
        <f t="shared" si="6"/>
        <v>0</v>
      </c>
    </row>
    <row r="119" spans="1:20" x14ac:dyDescent="0.2">
      <c r="A119" s="23" t="s">
        <v>116</v>
      </c>
      <c r="B119" s="24"/>
      <c r="C119" s="24"/>
      <c r="D119" s="24"/>
      <c r="E119" s="24">
        <v>2</v>
      </c>
      <c r="F119" s="24"/>
      <c r="G119" s="24">
        <v>1</v>
      </c>
      <c r="H119" s="24"/>
      <c r="I119" s="24"/>
      <c r="J119" s="24">
        <v>1</v>
      </c>
      <c r="K119" s="24"/>
      <c r="L119" s="24"/>
      <c r="M119" s="24"/>
      <c r="N119" s="24">
        <v>3</v>
      </c>
      <c r="O119" s="24">
        <v>1</v>
      </c>
      <c r="P119" s="24"/>
      <c r="Q119" s="24"/>
      <c r="R119" s="24">
        <v>2</v>
      </c>
      <c r="S119" s="24"/>
      <c r="T119" s="18">
        <f t="shared" si="6"/>
        <v>10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>
        <v>2</v>
      </c>
      <c r="C121" s="24"/>
      <c r="D121" s="24"/>
      <c r="E121" s="24"/>
      <c r="F121" s="24"/>
      <c r="G121" s="24">
        <v>8</v>
      </c>
      <c r="H121" s="24">
        <v>1</v>
      </c>
      <c r="I121" s="24"/>
      <c r="J121" s="24">
        <v>3</v>
      </c>
      <c r="K121" s="24"/>
      <c r="L121" s="24"/>
      <c r="M121" s="24"/>
      <c r="N121" s="24">
        <v>4</v>
      </c>
      <c r="O121" s="24">
        <v>1</v>
      </c>
      <c r="P121" s="24"/>
      <c r="Q121" s="24">
        <v>1</v>
      </c>
      <c r="R121" s="24">
        <v>3</v>
      </c>
      <c r="S121" s="24"/>
      <c r="T121" s="18">
        <f t="shared" si="6"/>
        <v>23</v>
      </c>
    </row>
    <row r="122" spans="1:20" x14ac:dyDescent="0.2">
      <c r="A122" s="23" t="s">
        <v>119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0</v>
      </c>
    </row>
    <row r="123" spans="1:20" x14ac:dyDescent="0.2">
      <c r="A123" s="23" t="s">
        <v>120</v>
      </c>
      <c r="B123" s="24"/>
      <c r="C123" s="24"/>
      <c r="D123" s="24">
        <v>3</v>
      </c>
      <c r="E123" s="24">
        <v>4</v>
      </c>
      <c r="F123" s="24"/>
      <c r="G123" s="24">
        <v>3</v>
      </c>
      <c r="H123" s="24">
        <v>3</v>
      </c>
      <c r="I123" s="24"/>
      <c r="J123" s="24">
        <v>1</v>
      </c>
      <c r="K123" s="24">
        <v>2</v>
      </c>
      <c r="L123" s="24"/>
      <c r="M123" s="24"/>
      <c r="N123" s="24"/>
      <c r="O123" s="24">
        <v>4</v>
      </c>
      <c r="P123" s="24"/>
      <c r="Q123" s="24"/>
      <c r="R123" s="24">
        <v>2</v>
      </c>
      <c r="S123" s="24"/>
      <c r="T123" s="18">
        <f t="shared" si="6"/>
        <v>22</v>
      </c>
    </row>
    <row r="124" spans="1:20" x14ac:dyDescent="0.2">
      <c r="A124" s="23" t="s">
        <v>121</v>
      </c>
      <c r="B124" s="24"/>
      <c r="C124" s="24"/>
      <c r="D124" s="24"/>
      <c r="E124" s="24"/>
      <c r="F124" s="24">
        <v>1</v>
      </c>
      <c r="G124" s="24">
        <v>1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>
        <v>1</v>
      </c>
      <c r="S124" s="24"/>
      <c r="T124" s="18">
        <f t="shared" si="6"/>
        <v>3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/>
      <c r="C126" s="24"/>
      <c r="D126" s="24">
        <v>2</v>
      </c>
      <c r="E126" s="24">
        <v>3</v>
      </c>
      <c r="F126" s="24">
        <v>1</v>
      </c>
      <c r="G126" s="24"/>
      <c r="H126" s="24"/>
      <c r="I126" s="24"/>
      <c r="J126" s="24">
        <v>1</v>
      </c>
      <c r="K126" s="24">
        <v>1</v>
      </c>
      <c r="L126" s="24"/>
      <c r="M126" s="24"/>
      <c r="N126" s="24"/>
      <c r="O126" s="24">
        <v>1</v>
      </c>
      <c r="P126" s="24"/>
      <c r="Q126" s="24"/>
      <c r="R126" s="24">
        <v>2</v>
      </c>
      <c r="S126" s="24"/>
      <c r="T126" s="18">
        <f t="shared" ref="T126:T136" si="7">SUM(B126:S126)</f>
        <v>11</v>
      </c>
    </row>
    <row r="127" spans="1:20" x14ac:dyDescent="0.2">
      <c r="A127" s="23" t="s">
        <v>317</v>
      </c>
      <c r="B127" s="24"/>
      <c r="C127" s="24"/>
      <c r="D127" s="24"/>
      <c r="E127" s="24"/>
      <c r="F127" s="24">
        <v>1</v>
      </c>
      <c r="G127" s="24"/>
      <c r="H127" s="24"/>
      <c r="I127" s="24"/>
      <c r="J127" s="24"/>
      <c r="K127" s="24"/>
      <c r="L127" s="24"/>
      <c r="M127" s="24"/>
      <c r="N127" s="24"/>
      <c r="O127" s="24">
        <v>1</v>
      </c>
      <c r="P127" s="24"/>
      <c r="Q127" s="24"/>
      <c r="R127" s="24">
        <v>1</v>
      </c>
      <c r="S127" s="24"/>
      <c r="T127" s="18">
        <f t="shared" si="7"/>
        <v>3</v>
      </c>
    </row>
    <row r="128" spans="1:20" x14ac:dyDescent="0.2">
      <c r="A128" s="23" t="s">
        <v>125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18">
        <f t="shared" si="7"/>
        <v>0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>
        <f t="shared" si="7"/>
        <v>0</v>
      </c>
    </row>
    <row r="130" spans="1:20" x14ac:dyDescent="0.2">
      <c r="A130" s="23" t="s">
        <v>126</v>
      </c>
      <c r="B130" s="24"/>
      <c r="C130" s="24"/>
      <c r="D130" s="24"/>
      <c r="E130" s="24">
        <v>2</v>
      </c>
      <c r="F130" s="24"/>
      <c r="G130" s="24">
        <v>1</v>
      </c>
      <c r="H130" s="24">
        <v>4</v>
      </c>
      <c r="I130" s="24"/>
      <c r="J130" s="24"/>
      <c r="K130" s="24"/>
      <c r="L130" s="24"/>
      <c r="M130" s="24"/>
      <c r="N130" s="24">
        <v>9</v>
      </c>
      <c r="O130" s="24">
        <v>6</v>
      </c>
      <c r="P130" s="24">
        <v>3</v>
      </c>
      <c r="Q130" s="24">
        <v>9</v>
      </c>
      <c r="R130" s="24">
        <v>4</v>
      </c>
      <c r="S130" s="24"/>
      <c r="T130" s="18">
        <f t="shared" si="7"/>
        <v>38</v>
      </c>
    </row>
    <row r="131" spans="1:20" x14ac:dyDescent="0.2">
      <c r="A131" s="23" t="s">
        <v>127</v>
      </c>
      <c r="B131" s="24">
        <v>1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18">
        <f t="shared" si="7"/>
        <v>1</v>
      </c>
    </row>
    <row r="132" spans="1:20" x14ac:dyDescent="0.2">
      <c r="A132" s="23" t="s">
        <v>128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0</v>
      </c>
    </row>
    <row r="133" spans="1:20" x14ac:dyDescent="0.2">
      <c r="A133" s="23" t="s">
        <v>129</v>
      </c>
      <c r="B133" s="24"/>
      <c r="C133" s="24"/>
      <c r="D133" s="24"/>
      <c r="E133" s="24">
        <v>1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18">
        <f t="shared" si="7"/>
        <v>1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>
        <v>1</v>
      </c>
      <c r="S136" s="24"/>
      <c r="T136" s="18">
        <f t="shared" si="7"/>
        <v>1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/>
      <c r="D140" s="24"/>
      <c r="E140" s="24"/>
      <c r="F140" s="24"/>
      <c r="G140" s="24">
        <v>4</v>
      </c>
      <c r="H140" s="24"/>
      <c r="I140" s="24"/>
      <c r="J140" s="24"/>
      <c r="K140" s="24"/>
      <c r="L140" s="24"/>
      <c r="M140" s="24"/>
      <c r="N140" s="24">
        <v>1</v>
      </c>
      <c r="O140" s="24"/>
      <c r="P140" s="24"/>
      <c r="Q140" s="24"/>
      <c r="R140" s="24"/>
      <c r="S140" s="24"/>
      <c r="T140" s="18">
        <f t="shared" ref="T140:T148" si="8">SUM(B140:S140)</f>
        <v>5</v>
      </c>
    </row>
    <row r="141" spans="1:20" x14ac:dyDescent="0.2">
      <c r="A141" s="23" t="s">
        <v>137</v>
      </c>
      <c r="B141" s="24"/>
      <c r="C141" s="24"/>
      <c r="D141" s="24"/>
      <c r="E141" s="24"/>
      <c r="F141" s="24">
        <v>1</v>
      </c>
      <c r="G141" s="24"/>
      <c r="H141" s="24"/>
      <c r="I141" s="24"/>
      <c r="J141" s="24"/>
      <c r="K141" s="24"/>
      <c r="L141" s="24"/>
      <c r="M141" s="24"/>
      <c r="N141" s="24">
        <v>2</v>
      </c>
      <c r="O141" s="24"/>
      <c r="P141" s="24"/>
      <c r="Q141" s="24"/>
      <c r="R141" s="24"/>
      <c r="S141" s="24"/>
      <c r="T141" s="18">
        <f t="shared" si="8"/>
        <v>3</v>
      </c>
    </row>
    <row r="142" spans="1:20" x14ac:dyDescent="0.2">
      <c r="A142" s="23" t="s">
        <v>138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18">
        <f t="shared" si="8"/>
        <v>0</v>
      </c>
    </row>
    <row r="143" spans="1:20" x14ac:dyDescent="0.2">
      <c r="A143" s="23" t="s">
        <v>139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0</v>
      </c>
    </row>
    <row r="144" spans="1:20" x14ac:dyDescent="0.2">
      <c r="A144" s="23" t="s">
        <v>140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141</v>
      </c>
      <c r="B145" s="24"/>
      <c r="C145" s="24"/>
      <c r="D145" s="24">
        <v>1</v>
      </c>
      <c r="E145" s="24"/>
      <c r="F145" s="24"/>
      <c r="G145" s="24">
        <v>4</v>
      </c>
      <c r="H145" s="24">
        <v>14</v>
      </c>
      <c r="I145" s="24"/>
      <c r="J145" s="24"/>
      <c r="K145" s="24"/>
      <c r="L145" s="24"/>
      <c r="M145" s="24"/>
      <c r="N145" s="24">
        <v>6</v>
      </c>
      <c r="O145" s="24"/>
      <c r="P145" s="24"/>
      <c r="Q145" s="24"/>
      <c r="R145" s="24"/>
      <c r="S145" s="24"/>
      <c r="T145" s="18">
        <f t="shared" si="8"/>
        <v>25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144</v>
      </c>
      <c r="B148" s="24">
        <v>6</v>
      </c>
      <c r="C148" s="24"/>
      <c r="D148" s="24">
        <v>2</v>
      </c>
      <c r="E148" s="24">
        <v>4</v>
      </c>
      <c r="F148" s="24"/>
      <c r="G148" s="24">
        <v>17</v>
      </c>
      <c r="H148" s="24">
        <v>7</v>
      </c>
      <c r="I148" s="24"/>
      <c r="J148" s="24">
        <v>7</v>
      </c>
      <c r="K148" s="24">
        <v>1</v>
      </c>
      <c r="L148" s="24"/>
      <c r="M148" s="24"/>
      <c r="N148" s="24">
        <v>5</v>
      </c>
      <c r="O148" s="24"/>
      <c r="P148" s="24"/>
      <c r="Q148" s="24"/>
      <c r="R148" s="24"/>
      <c r="S148" s="24"/>
      <c r="T148" s="18">
        <f t="shared" si="8"/>
        <v>49</v>
      </c>
    </row>
    <row r="149" spans="1:20" x14ac:dyDescent="0.2">
      <c r="A149" s="30" t="s">
        <v>287</v>
      </c>
      <c r="B149" s="24"/>
      <c r="C149" s="24"/>
      <c r="D149" s="24">
        <v>2</v>
      </c>
      <c r="E149" s="24">
        <v>2</v>
      </c>
      <c r="F149" s="24"/>
      <c r="G149" s="24">
        <v>2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18">
        <f>SUM(B149:S149)</f>
        <v>6</v>
      </c>
    </row>
    <row r="150" spans="1:20" x14ac:dyDescent="0.2">
      <c r="A150" s="23" t="s">
        <v>146</v>
      </c>
      <c r="B150" s="24">
        <v>1</v>
      </c>
      <c r="C150" s="24"/>
      <c r="D150" s="24">
        <v>5</v>
      </c>
      <c r="E150" s="24"/>
      <c r="F150" s="24"/>
      <c r="G150" s="24"/>
      <c r="H150" s="24"/>
      <c r="I150" s="24"/>
      <c r="J150" s="24"/>
      <c r="K150" s="24">
        <v>5</v>
      </c>
      <c r="L150" s="24"/>
      <c r="M150" s="24"/>
      <c r="N150" s="24"/>
      <c r="O150" s="24"/>
      <c r="P150" s="24"/>
      <c r="Q150" s="24"/>
      <c r="R150" s="24"/>
      <c r="S150" s="24"/>
      <c r="T150" s="18">
        <f>SUM(B150:S150)</f>
        <v>11</v>
      </c>
    </row>
    <row r="151" spans="1:20" x14ac:dyDescent="0.2">
      <c r="A151" s="23" t="s">
        <v>334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>
        <v>2</v>
      </c>
      <c r="P151" s="24"/>
      <c r="Q151" s="24"/>
      <c r="R151" s="24"/>
      <c r="S151" s="24"/>
      <c r="T151" s="18">
        <f>SUM(B151:S151)</f>
        <v>2</v>
      </c>
    </row>
    <row r="152" spans="1:20" x14ac:dyDescent="0.2">
      <c r="A152" s="23" t="s">
        <v>147</v>
      </c>
      <c r="B152" s="24"/>
      <c r="C152" s="24"/>
      <c r="D152" s="24"/>
      <c r="E152" s="24"/>
      <c r="F152" s="24"/>
      <c r="G152" s="24">
        <v>5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18">
        <f>SUM(B152:S152)</f>
        <v>5</v>
      </c>
    </row>
    <row r="153" spans="1:20" x14ac:dyDescent="0.2">
      <c r="A153" s="23" t="s">
        <v>148</v>
      </c>
      <c r="B153" s="24">
        <v>2</v>
      </c>
      <c r="C153" s="24"/>
      <c r="D153" s="24">
        <v>4</v>
      </c>
      <c r="E153" s="24"/>
      <c r="F153" s="24"/>
      <c r="G153" s="24">
        <v>10</v>
      </c>
      <c r="H153" s="24">
        <v>3</v>
      </c>
      <c r="I153" s="24"/>
      <c r="J153" s="24">
        <v>2</v>
      </c>
      <c r="K153" s="24"/>
      <c r="L153" s="24"/>
      <c r="M153" s="24"/>
      <c r="N153" s="24">
        <v>1</v>
      </c>
      <c r="O153" s="24">
        <v>6</v>
      </c>
      <c r="P153" s="24"/>
      <c r="Q153" s="24">
        <v>1</v>
      </c>
      <c r="R153" s="24">
        <v>1</v>
      </c>
      <c r="S153" s="24"/>
      <c r="T153" s="18">
        <f>SUM(B153:S153)</f>
        <v>30</v>
      </c>
    </row>
    <row r="154" spans="1:20" x14ac:dyDescent="0.2">
      <c r="A154" s="19" t="s">
        <v>149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</row>
    <row r="155" spans="1:20" x14ac:dyDescent="0.2">
      <c r="A155" s="23" t="s">
        <v>150</v>
      </c>
      <c r="B155" s="24"/>
      <c r="C155" s="24"/>
      <c r="D155" s="24"/>
      <c r="E155" s="24"/>
      <c r="F155" s="24"/>
      <c r="G155" s="24">
        <v>6</v>
      </c>
      <c r="H155" s="24">
        <v>2</v>
      </c>
      <c r="I155" s="24"/>
      <c r="J155" s="24">
        <v>3</v>
      </c>
      <c r="K155" s="24"/>
      <c r="L155" s="24"/>
      <c r="M155" s="24"/>
      <c r="N155" s="24"/>
      <c r="O155" s="24"/>
      <c r="P155" s="24"/>
      <c r="Q155" s="24"/>
      <c r="R155" s="24">
        <v>2</v>
      </c>
      <c r="S155" s="24"/>
      <c r="T155" s="18">
        <f>SUM(B155:S155)</f>
        <v>13</v>
      </c>
    </row>
    <row r="156" spans="1:20" x14ac:dyDescent="0.2">
      <c r="A156" s="23" t="s">
        <v>151</v>
      </c>
      <c r="B156" s="24"/>
      <c r="C156" s="24"/>
      <c r="D156" s="24">
        <v>1</v>
      </c>
      <c r="E156" s="24"/>
      <c r="F156" s="24"/>
      <c r="G156" s="24">
        <v>1</v>
      </c>
      <c r="H156" s="24">
        <v>2</v>
      </c>
      <c r="I156" s="24"/>
      <c r="J156" s="24">
        <v>2</v>
      </c>
      <c r="K156" s="24">
        <v>6</v>
      </c>
      <c r="L156" s="24"/>
      <c r="M156" s="24"/>
      <c r="N156" s="24">
        <v>1</v>
      </c>
      <c r="O156" s="24">
        <v>4</v>
      </c>
      <c r="P156" s="24"/>
      <c r="Q156" s="24"/>
      <c r="R156" s="24"/>
      <c r="S156" s="24"/>
      <c r="T156" s="18">
        <f>SUM(B156:S156)</f>
        <v>17</v>
      </c>
    </row>
    <row r="157" spans="1:20" x14ac:dyDescent="0.2">
      <c r="A157" s="23" t="s">
        <v>152</v>
      </c>
      <c r="B157" s="24"/>
      <c r="C157" s="24"/>
      <c r="D157" s="24">
        <v>1</v>
      </c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18">
        <f>SUM(B157:S157)</f>
        <v>1</v>
      </c>
    </row>
    <row r="158" spans="1:20" x14ac:dyDescent="0.2">
      <c r="A158" s="23" t="s">
        <v>153</v>
      </c>
      <c r="B158" s="24"/>
      <c r="C158" s="24"/>
      <c r="D158" s="24">
        <v>1</v>
      </c>
      <c r="E158" s="24"/>
      <c r="F158" s="24">
        <v>1</v>
      </c>
      <c r="G158" s="24"/>
      <c r="H158" s="24">
        <v>1</v>
      </c>
      <c r="I158" s="24"/>
      <c r="J158" s="24">
        <v>2</v>
      </c>
      <c r="K158" s="24"/>
      <c r="L158" s="24"/>
      <c r="M158" s="24"/>
      <c r="N158" s="24"/>
      <c r="O158" s="24"/>
      <c r="P158" s="24"/>
      <c r="Q158" s="24"/>
      <c r="R158" s="24">
        <v>2</v>
      </c>
      <c r="S158" s="24"/>
      <c r="T158" s="18">
        <f>SUM(B158:S158)</f>
        <v>7</v>
      </c>
    </row>
    <row r="159" spans="1:20" x14ac:dyDescent="0.2">
      <c r="A159" s="19" t="s">
        <v>154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7"/>
    </row>
    <row r="160" spans="1:20" x14ac:dyDescent="0.2">
      <c r="A160" s="23" t="s">
        <v>155</v>
      </c>
      <c r="B160" s="24"/>
      <c r="C160" s="24"/>
      <c r="D160" s="24">
        <v>2</v>
      </c>
      <c r="E160" s="24">
        <v>3</v>
      </c>
      <c r="F160" s="24"/>
      <c r="G160" s="24">
        <v>4</v>
      </c>
      <c r="H160" s="24">
        <v>2</v>
      </c>
      <c r="I160" s="24"/>
      <c r="J160" s="24">
        <v>10</v>
      </c>
      <c r="K160" s="24">
        <v>6</v>
      </c>
      <c r="L160" s="24"/>
      <c r="M160" s="24"/>
      <c r="N160" s="24">
        <v>4</v>
      </c>
      <c r="O160" s="24">
        <v>1</v>
      </c>
      <c r="P160" s="24"/>
      <c r="Q160" s="24">
        <v>1</v>
      </c>
      <c r="R160" s="24">
        <v>3</v>
      </c>
      <c r="S160" s="24"/>
      <c r="T160" s="18">
        <f>SUM(B160:S160)</f>
        <v>36</v>
      </c>
    </row>
    <row r="161" spans="1:20" x14ac:dyDescent="0.2">
      <c r="A161" s="23" t="s">
        <v>156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18">
        <f>SUM(B161:S161)</f>
        <v>0</v>
      </c>
    </row>
    <row r="162" spans="1:20" x14ac:dyDescent="0.2">
      <c r="A162" s="19" t="s">
        <v>157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7"/>
    </row>
    <row r="163" spans="1:20" x14ac:dyDescent="0.2">
      <c r="A163" s="23" t="s">
        <v>158</v>
      </c>
      <c r="B163" s="24"/>
      <c r="C163" s="24"/>
      <c r="D163" s="24"/>
      <c r="E163" s="24"/>
      <c r="F163" s="24"/>
      <c r="G163" s="24"/>
      <c r="H163" s="24">
        <v>1</v>
      </c>
      <c r="I163" s="24"/>
      <c r="J163" s="24">
        <v>2</v>
      </c>
      <c r="K163" s="24"/>
      <c r="L163" s="24"/>
      <c r="M163" s="24"/>
      <c r="N163" s="24"/>
      <c r="O163" s="24"/>
      <c r="P163" s="24"/>
      <c r="Q163" s="24"/>
      <c r="R163" s="24"/>
      <c r="S163" s="24"/>
      <c r="T163" s="18">
        <f>SUM(B163:S163)</f>
        <v>3</v>
      </c>
    </row>
    <row r="164" spans="1:20" x14ac:dyDescent="0.2">
      <c r="A164" s="19" t="s">
        <v>159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7"/>
    </row>
    <row r="165" spans="1:20" x14ac:dyDescent="0.2">
      <c r="A165" s="23" t="s">
        <v>160</v>
      </c>
      <c r="B165" s="24"/>
      <c r="C165" s="24"/>
      <c r="D165" s="24"/>
      <c r="E165" s="24"/>
      <c r="F165" s="24"/>
      <c r="G165" s="24"/>
      <c r="H165" s="24">
        <v>4</v>
      </c>
      <c r="I165" s="24"/>
      <c r="J165" s="24"/>
      <c r="K165" s="24"/>
      <c r="L165" s="24"/>
      <c r="M165" s="24"/>
      <c r="N165" s="24"/>
      <c r="O165" s="24"/>
      <c r="P165" s="24"/>
      <c r="Q165" s="24">
        <v>1</v>
      </c>
      <c r="R165" s="24"/>
      <c r="S165" s="24"/>
      <c r="T165" s="18">
        <f>SUM(B165:S165)</f>
        <v>5</v>
      </c>
    </row>
    <row r="166" spans="1:20" x14ac:dyDescent="0.2">
      <c r="A166" s="19" t="s">
        <v>161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7"/>
    </row>
    <row r="167" spans="1:20" x14ac:dyDescent="0.2">
      <c r="A167" s="23" t="s">
        <v>162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18">
        <f>SUM(B167:S167)</f>
        <v>0</v>
      </c>
    </row>
    <row r="168" spans="1:20" x14ac:dyDescent="0.2">
      <c r="A168" s="23" t="s">
        <v>163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0" x14ac:dyDescent="0.2">
      <c r="A169" s="23" t="s">
        <v>164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>
        <f>SUM(B169:S169)</f>
        <v>0</v>
      </c>
    </row>
    <row r="170" spans="1:20" ht="13.5" x14ac:dyDescent="0.2">
      <c r="A170" s="23" t="s">
        <v>318</v>
      </c>
      <c r="B170" s="24"/>
      <c r="C170" s="24"/>
      <c r="D170" s="24">
        <v>2</v>
      </c>
      <c r="E170" s="24">
        <v>2</v>
      </c>
      <c r="F170" s="24">
        <v>5</v>
      </c>
      <c r="G170" s="24">
        <v>2</v>
      </c>
      <c r="H170" s="24"/>
      <c r="I170" s="24"/>
      <c r="J170" s="24">
        <v>14</v>
      </c>
      <c r="K170" s="24">
        <v>1</v>
      </c>
      <c r="L170" s="24"/>
      <c r="M170" s="24"/>
      <c r="N170" s="24">
        <v>9</v>
      </c>
      <c r="O170" s="24"/>
      <c r="P170" s="24">
        <v>4</v>
      </c>
      <c r="Q170" s="24">
        <v>15</v>
      </c>
      <c r="R170" s="24">
        <v>4</v>
      </c>
      <c r="S170" s="24"/>
      <c r="T170" s="18">
        <f>SUM(B170:S170)</f>
        <v>58</v>
      </c>
    </row>
    <row r="171" spans="1:20" x14ac:dyDescent="0.2">
      <c r="A171" s="19" t="s">
        <v>166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7"/>
    </row>
    <row r="172" spans="1:20" x14ac:dyDescent="0.2">
      <c r="A172" s="23" t="s">
        <v>167</v>
      </c>
      <c r="B172" s="24"/>
      <c r="C172" s="24"/>
      <c r="D172" s="24">
        <v>2</v>
      </c>
      <c r="E172" s="24">
        <v>10</v>
      </c>
      <c r="F172" s="24">
        <v>4</v>
      </c>
      <c r="G172" s="24">
        <v>3</v>
      </c>
      <c r="H172" s="24">
        <v>19</v>
      </c>
      <c r="I172" s="24"/>
      <c r="J172" s="24">
        <v>16</v>
      </c>
      <c r="K172" s="24">
        <v>5</v>
      </c>
      <c r="L172" s="24"/>
      <c r="M172" s="24"/>
      <c r="N172" s="24">
        <v>24</v>
      </c>
      <c r="O172" s="24">
        <v>2</v>
      </c>
      <c r="P172" s="24">
        <v>2</v>
      </c>
      <c r="Q172" s="24"/>
      <c r="R172" s="24">
        <v>13</v>
      </c>
      <c r="S172" s="24"/>
      <c r="T172" s="18">
        <f>SUM(B172:S172)</f>
        <v>100</v>
      </c>
    </row>
    <row r="173" spans="1:20" x14ac:dyDescent="0.2">
      <c r="A173" s="23" t="s">
        <v>168</v>
      </c>
      <c r="B173" s="24">
        <v>3</v>
      </c>
      <c r="C173" s="24"/>
      <c r="D173" s="24">
        <v>7</v>
      </c>
      <c r="E173" s="24">
        <v>7</v>
      </c>
      <c r="F173" s="24"/>
      <c r="G173" s="24">
        <v>5</v>
      </c>
      <c r="H173" s="24"/>
      <c r="I173" s="24"/>
      <c r="J173" s="24">
        <v>2</v>
      </c>
      <c r="K173" s="24">
        <v>1</v>
      </c>
      <c r="L173" s="24"/>
      <c r="M173" s="24"/>
      <c r="N173" s="24">
        <v>2</v>
      </c>
      <c r="O173" s="24">
        <v>7</v>
      </c>
      <c r="P173" s="24"/>
      <c r="Q173" s="24"/>
      <c r="R173" s="24">
        <v>1</v>
      </c>
      <c r="S173" s="24"/>
      <c r="T173" s="18">
        <f>SUM(B173:S173)</f>
        <v>35</v>
      </c>
    </row>
    <row r="174" spans="1:20" x14ac:dyDescent="0.2">
      <c r="A174" s="19" t="s">
        <v>169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7"/>
    </row>
    <row r="175" spans="1:20" x14ac:dyDescent="0.2">
      <c r="A175" s="23" t="s">
        <v>170</v>
      </c>
      <c r="B175" s="24"/>
      <c r="C175" s="24"/>
      <c r="D175" s="24">
        <v>2</v>
      </c>
      <c r="E175" s="24">
        <v>1</v>
      </c>
      <c r="F175" s="24"/>
      <c r="G175" s="24">
        <v>1</v>
      </c>
      <c r="H175" s="24"/>
      <c r="I175" s="24"/>
      <c r="J175" s="24">
        <v>2</v>
      </c>
      <c r="K175" s="24"/>
      <c r="L175" s="24"/>
      <c r="M175" s="24"/>
      <c r="N175" s="24"/>
      <c r="O175" s="24"/>
      <c r="P175" s="24"/>
      <c r="Q175" s="24"/>
      <c r="R175" s="24"/>
      <c r="S175" s="24"/>
      <c r="T175" s="18">
        <f t="shared" ref="T175:T182" si="9">SUM(B175:S175)</f>
        <v>6</v>
      </c>
    </row>
    <row r="176" spans="1:20" x14ac:dyDescent="0.2">
      <c r="A176" s="23" t="s">
        <v>171</v>
      </c>
      <c r="B176" s="24"/>
      <c r="C176" s="24"/>
      <c r="D176" s="24">
        <v>7</v>
      </c>
      <c r="E176" s="24">
        <v>4</v>
      </c>
      <c r="F176" s="24">
        <v>5</v>
      </c>
      <c r="G176" s="24">
        <v>8</v>
      </c>
      <c r="H176" s="24">
        <v>10</v>
      </c>
      <c r="I176" s="24"/>
      <c r="J176" s="24">
        <v>4</v>
      </c>
      <c r="K176" s="24">
        <v>1</v>
      </c>
      <c r="L176" s="24"/>
      <c r="M176" s="24"/>
      <c r="N176" s="24">
        <v>14</v>
      </c>
      <c r="O176" s="24">
        <v>7</v>
      </c>
      <c r="P176" s="24">
        <v>3</v>
      </c>
      <c r="Q176" s="24">
        <v>9</v>
      </c>
      <c r="R176" s="24">
        <v>13</v>
      </c>
      <c r="S176" s="24"/>
      <c r="T176" s="18">
        <f t="shared" si="9"/>
        <v>85</v>
      </c>
    </row>
    <row r="177" spans="1:20" x14ac:dyDescent="0.2">
      <c r="A177" s="23" t="s">
        <v>172</v>
      </c>
      <c r="B177" s="24">
        <v>2</v>
      </c>
      <c r="C177" s="24"/>
      <c r="D177" s="24">
        <v>11</v>
      </c>
      <c r="E177" s="24">
        <v>2</v>
      </c>
      <c r="F177" s="24">
        <v>2</v>
      </c>
      <c r="G177" s="24">
        <v>11</v>
      </c>
      <c r="H177" s="24">
        <v>14</v>
      </c>
      <c r="I177" s="24"/>
      <c r="J177" s="24">
        <v>8</v>
      </c>
      <c r="K177" s="24">
        <v>6</v>
      </c>
      <c r="L177" s="24"/>
      <c r="M177" s="24"/>
      <c r="N177" s="24">
        <v>6</v>
      </c>
      <c r="O177" s="24">
        <v>2</v>
      </c>
      <c r="P177" s="24"/>
      <c r="Q177" s="24"/>
      <c r="R177" s="24">
        <v>1</v>
      </c>
      <c r="S177" s="24"/>
      <c r="T177" s="18">
        <f t="shared" si="9"/>
        <v>65</v>
      </c>
    </row>
    <row r="178" spans="1:20" x14ac:dyDescent="0.2">
      <c r="A178" s="23" t="s">
        <v>173</v>
      </c>
      <c r="B178" s="24"/>
      <c r="C178" s="24"/>
      <c r="D178" s="24">
        <v>9</v>
      </c>
      <c r="E178" s="24">
        <v>11</v>
      </c>
      <c r="F178" s="24">
        <v>3</v>
      </c>
      <c r="G178" s="24">
        <v>20</v>
      </c>
      <c r="H178" s="24">
        <v>4</v>
      </c>
      <c r="I178" s="24"/>
      <c r="J178" s="24">
        <v>1</v>
      </c>
      <c r="K178" s="24">
        <v>1</v>
      </c>
      <c r="L178" s="24"/>
      <c r="M178" s="24"/>
      <c r="N178" s="24">
        <v>4</v>
      </c>
      <c r="O178" s="24">
        <v>4</v>
      </c>
      <c r="P178" s="24">
        <v>2</v>
      </c>
      <c r="Q178" s="24">
        <v>11</v>
      </c>
      <c r="R178" s="24">
        <v>9</v>
      </c>
      <c r="S178" s="24"/>
      <c r="T178" s="18">
        <f t="shared" si="9"/>
        <v>79</v>
      </c>
    </row>
    <row r="179" spans="1:20" x14ac:dyDescent="0.2">
      <c r="A179" s="23" t="s">
        <v>244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18">
        <f t="shared" si="9"/>
        <v>0</v>
      </c>
    </row>
    <row r="180" spans="1:20" x14ac:dyDescent="0.2">
      <c r="A180" s="23" t="s">
        <v>174</v>
      </c>
      <c r="B180" s="24"/>
      <c r="C180" s="24"/>
      <c r="D180" s="24"/>
      <c r="E180" s="24">
        <v>1</v>
      </c>
      <c r="F180" s="24"/>
      <c r="G180" s="24">
        <v>9</v>
      </c>
      <c r="H180" s="24">
        <v>2</v>
      </c>
      <c r="I180" s="24"/>
      <c r="J180" s="24">
        <v>14</v>
      </c>
      <c r="K180" s="24">
        <v>1</v>
      </c>
      <c r="L180" s="24"/>
      <c r="M180" s="24"/>
      <c r="N180" s="24">
        <v>13</v>
      </c>
      <c r="O180" s="24"/>
      <c r="P180" s="24">
        <v>3</v>
      </c>
      <c r="Q180" s="24">
        <v>4</v>
      </c>
      <c r="R180" s="24">
        <v>5</v>
      </c>
      <c r="S180" s="24"/>
      <c r="T180" s="18">
        <f t="shared" si="9"/>
        <v>52</v>
      </c>
    </row>
    <row r="181" spans="1:20" x14ac:dyDescent="0.2">
      <c r="A181" s="23" t="s">
        <v>176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18">
        <f t="shared" si="9"/>
        <v>0</v>
      </c>
    </row>
    <row r="182" spans="1:20" x14ac:dyDescent="0.2">
      <c r="A182" s="23" t="s">
        <v>177</v>
      </c>
      <c r="B182" s="24"/>
      <c r="C182" s="24"/>
      <c r="D182" s="24">
        <v>6</v>
      </c>
      <c r="E182" s="24"/>
      <c r="F182" s="24"/>
      <c r="G182" s="24"/>
      <c r="H182" s="24"/>
      <c r="I182" s="24"/>
      <c r="J182" s="24">
        <v>2</v>
      </c>
      <c r="K182" s="24"/>
      <c r="L182" s="24"/>
      <c r="M182" s="24"/>
      <c r="N182" s="24"/>
      <c r="O182" s="24"/>
      <c r="P182" s="24"/>
      <c r="Q182" s="24"/>
      <c r="R182" s="24"/>
      <c r="S182" s="24"/>
      <c r="T182" s="18">
        <f t="shared" si="9"/>
        <v>8</v>
      </c>
    </row>
    <row r="183" spans="1:20" x14ac:dyDescent="0.2">
      <c r="A183" s="19" t="s">
        <v>178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7"/>
    </row>
    <row r="184" spans="1:20" x14ac:dyDescent="0.2">
      <c r="A184" s="23" t="s">
        <v>179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18">
        <f>SUM(B184:S184)</f>
        <v>0</v>
      </c>
    </row>
    <row r="185" spans="1:20" x14ac:dyDescent="0.2">
      <c r="A185" s="19" t="s">
        <v>319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7"/>
    </row>
    <row r="186" spans="1:20" x14ac:dyDescent="0.2">
      <c r="A186" s="23" t="s">
        <v>182</v>
      </c>
      <c r="B186" s="24"/>
      <c r="C186" s="24"/>
      <c r="D186" s="24">
        <v>2</v>
      </c>
      <c r="E186" s="24">
        <v>7</v>
      </c>
      <c r="F186" s="24">
        <v>2</v>
      </c>
      <c r="G186" s="24"/>
      <c r="H186" s="24"/>
      <c r="I186" s="24"/>
      <c r="J186" s="24"/>
      <c r="K186" s="24"/>
      <c r="L186" s="24"/>
      <c r="M186" s="24"/>
      <c r="N186" s="24"/>
      <c r="O186" s="24">
        <v>2</v>
      </c>
      <c r="P186" s="24"/>
      <c r="Q186" s="24">
        <v>2</v>
      </c>
      <c r="R186" s="24">
        <v>7</v>
      </c>
      <c r="S186" s="24"/>
      <c r="T186" s="18">
        <f>SUM(B186:S186)</f>
        <v>22</v>
      </c>
    </row>
    <row r="187" spans="1:20" x14ac:dyDescent="0.2">
      <c r="A187" s="23" t="s">
        <v>183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18">
        <f>SUM(B187:S187)</f>
        <v>0</v>
      </c>
    </row>
    <row r="188" spans="1:20" x14ac:dyDescent="0.2">
      <c r="A188" s="23" t="s">
        <v>185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18">
        <f>SUM(B188:S188)</f>
        <v>0</v>
      </c>
    </row>
    <row r="189" spans="1:20" x14ac:dyDescent="0.2">
      <c r="A189" s="19" t="s">
        <v>186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7"/>
    </row>
    <row r="190" spans="1:20" ht="13.5" x14ac:dyDescent="0.2">
      <c r="A190" s="23" t="s">
        <v>320</v>
      </c>
      <c r="B190" s="24"/>
      <c r="C190" s="24"/>
      <c r="D190" s="24">
        <v>4</v>
      </c>
      <c r="E190" s="24"/>
      <c r="F190" s="24"/>
      <c r="G190" s="24">
        <v>1</v>
      </c>
      <c r="H190" s="24"/>
      <c r="I190" s="24"/>
      <c r="J190" s="24"/>
      <c r="K190" s="24"/>
      <c r="L190" s="24"/>
      <c r="M190" s="24"/>
      <c r="N190" s="24"/>
      <c r="O190" s="24">
        <v>3</v>
      </c>
      <c r="P190" s="24"/>
      <c r="Q190" s="24"/>
      <c r="R190" s="24"/>
      <c r="S190" s="24"/>
      <c r="T190" s="18">
        <f>SUM(B190:S190)</f>
        <v>8</v>
      </c>
    </row>
    <row r="191" spans="1:20" x14ac:dyDescent="0.2">
      <c r="A191" s="23" t="s">
        <v>188</v>
      </c>
      <c r="B191" s="24"/>
      <c r="C191" s="24"/>
      <c r="D191" s="24">
        <v>3</v>
      </c>
      <c r="E191" s="24">
        <v>11</v>
      </c>
      <c r="F191" s="24"/>
      <c r="G191" s="24">
        <v>2</v>
      </c>
      <c r="H191" s="24"/>
      <c r="I191" s="24"/>
      <c r="J191" s="24">
        <v>1</v>
      </c>
      <c r="K191" s="24"/>
      <c r="L191" s="24"/>
      <c r="M191" s="24"/>
      <c r="N191" s="24">
        <v>1</v>
      </c>
      <c r="O191" s="24">
        <v>3</v>
      </c>
      <c r="P191" s="24"/>
      <c r="Q191" s="24">
        <v>3</v>
      </c>
      <c r="R191" s="24">
        <v>6</v>
      </c>
      <c r="S191" s="24"/>
      <c r="T191" s="18">
        <f>SUM(B191:S191)</f>
        <v>30</v>
      </c>
    </row>
    <row r="192" spans="1:20" x14ac:dyDescent="0.2">
      <c r="A192" s="23" t="s">
        <v>189</v>
      </c>
      <c r="B192" s="24"/>
      <c r="C192" s="24"/>
      <c r="D192" s="24">
        <v>2</v>
      </c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2</v>
      </c>
    </row>
    <row r="193" spans="1:20" x14ac:dyDescent="0.2">
      <c r="A193" s="23" t="s">
        <v>190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18">
        <f>SUM(B193:S193)</f>
        <v>0</v>
      </c>
    </row>
    <row r="194" spans="1:20" x14ac:dyDescent="0.2">
      <c r="A194" s="19" t="s">
        <v>191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7"/>
    </row>
    <row r="195" spans="1:20" x14ac:dyDescent="0.2">
      <c r="A195" s="23" t="s">
        <v>192</v>
      </c>
      <c r="B195" s="24"/>
      <c r="C195" s="24"/>
      <c r="D195" s="24">
        <v>1</v>
      </c>
      <c r="E195" s="24">
        <v>6</v>
      </c>
      <c r="F195" s="24"/>
      <c r="G195" s="24"/>
      <c r="H195" s="24"/>
      <c r="I195" s="24"/>
      <c r="J195" s="24"/>
      <c r="K195" s="24">
        <v>1</v>
      </c>
      <c r="L195" s="24"/>
      <c r="M195" s="24"/>
      <c r="N195" s="24"/>
      <c r="O195" s="24">
        <v>2</v>
      </c>
      <c r="P195" s="24"/>
      <c r="Q195" s="24"/>
      <c r="R195" s="24"/>
      <c r="S195" s="24"/>
      <c r="T195" s="18">
        <f t="shared" ref="T195:T207" si="10">SUM(B195:S195)</f>
        <v>10</v>
      </c>
    </row>
    <row r="196" spans="1:20" x14ac:dyDescent="0.2">
      <c r="A196" s="23" t="s">
        <v>193</v>
      </c>
      <c r="B196" s="24"/>
      <c r="C196" s="24"/>
      <c r="D196" s="24"/>
      <c r="E196" s="24">
        <v>2</v>
      </c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18">
        <f t="shared" si="10"/>
        <v>2</v>
      </c>
    </row>
    <row r="197" spans="1:20" x14ac:dyDescent="0.2">
      <c r="A197" s="23" t="s">
        <v>194</v>
      </c>
      <c r="B197" s="24"/>
      <c r="C197" s="24"/>
      <c r="D197" s="24">
        <v>1</v>
      </c>
      <c r="E197" s="24">
        <v>5</v>
      </c>
      <c r="F197" s="24"/>
      <c r="G197" s="24">
        <v>18</v>
      </c>
      <c r="H197" s="24"/>
      <c r="I197" s="24"/>
      <c r="J197" s="24"/>
      <c r="K197" s="24"/>
      <c r="L197" s="24"/>
      <c r="M197" s="24"/>
      <c r="N197" s="24"/>
      <c r="O197" s="24">
        <v>2</v>
      </c>
      <c r="P197" s="24">
        <v>2</v>
      </c>
      <c r="Q197" s="24">
        <v>5</v>
      </c>
      <c r="R197" s="24">
        <v>3</v>
      </c>
      <c r="S197" s="24"/>
      <c r="T197" s="18">
        <f t="shared" si="10"/>
        <v>36</v>
      </c>
    </row>
    <row r="198" spans="1:20" x14ac:dyDescent="0.2">
      <c r="A198" s="23" t="s">
        <v>195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18">
        <f t="shared" si="10"/>
        <v>0</v>
      </c>
    </row>
    <row r="199" spans="1:20" x14ac:dyDescent="0.2">
      <c r="A199" s="23" t="s">
        <v>196</v>
      </c>
      <c r="B199" s="24">
        <v>3</v>
      </c>
      <c r="C199" s="24"/>
      <c r="D199" s="24">
        <v>12</v>
      </c>
      <c r="E199" s="24">
        <v>6</v>
      </c>
      <c r="F199" s="24">
        <v>2</v>
      </c>
      <c r="G199" s="24">
        <v>7</v>
      </c>
      <c r="H199" s="24">
        <v>1</v>
      </c>
      <c r="I199" s="24"/>
      <c r="J199" s="24">
        <v>6</v>
      </c>
      <c r="K199" s="24">
        <v>3</v>
      </c>
      <c r="L199" s="24"/>
      <c r="M199" s="24"/>
      <c r="N199" s="24">
        <v>3</v>
      </c>
      <c r="O199" s="24">
        <v>11</v>
      </c>
      <c r="P199" s="24"/>
      <c r="Q199" s="24"/>
      <c r="R199" s="24">
        <v>7</v>
      </c>
      <c r="S199" s="24"/>
      <c r="T199" s="18">
        <f t="shared" si="10"/>
        <v>61</v>
      </c>
    </row>
    <row r="200" spans="1:20" x14ac:dyDescent="0.2">
      <c r="A200" s="23" t="s">
        <v>197</v>
      </c>
      <c r="B200" s="24"/>
      <c r="C200" s="24"/>
      <c r="D200" s="24"/>
      <c r="E200" s="24"/>
      <c r="F200" s="24"/>
      <c r="G200" s="24"/>
      <c r="H200" s="24">
        <v>6</v>
      </c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18">
        <f t="shared" si="10"/>
        <v>6</v>
      </c>
    </row>
    <row r="201" spans="1:20" x14ac:dyDescent="0.2">
      <c r="A201" s="23" t="s">
        <v>198</v>
      </c>
      <c r="B201" s="24"/>
      <c r="C201" s="24"/>
      <c r="D201" s="24">
        <v>11</v>
      </c>
      <c r="E201" s="24">
        <v>8</v>
      </c>
      <c r="F201" s="24">
        <v>6</v>
      </c>
      <c r="G201" s="24">
        <v>3</v>
      </c>
      <c r="H201" s="24">
        <v>20</v>
      </c>
      <c r="I201" s="24"/>
      <c r="J201" s="24">
        <v>15</v>
      </c>
      <c r="K201" s="24">
        <v>7</v>
      </c>
      <c r="L201" s="24"/>
      <c r="M201" s="24"/>
      <c r="N201" s="24">
        <v>30</v>
      </c>
      <c r="O201" s="24">
        <v>19</v>
      </c>
      <c r="P201" s="24">
        <v>2</v>
      </c>
      <c r="Q201" s="24"/>
      <c r="R201" s="24">
        <v>20</v>
      </c>
      <c r="S201" s="24"/>
      <c r="T201" s="18">
        <f t="shared" si="10"/>
        <v>141</v>
      </c>
    </row>
    <row r="202" spans="1:20" x14ac:dyDescent="0.2">
      <c r="A202" s="23" t="s">
        <v>199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0</v>
      </c>
    </row>
    <row r="203" spans="1:20" x14ac:dyDescent="0.2">
      <c r="A203" s="23" t="s">
        <v>200</v>
      </c>
      <c r="B203" s="24"/>
      <c r="C203" s="24"/>
      <c r="D203" s="24"/>
      <c r="E203" s="24">
        <v>2</v>
      </c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18">
        <f t="shared" si="10"/>
        <v>2</v>
      </c>
    </row>
    <row r="204" spans="1:20" x14ac:dyDescent="0.2">
      <c r="A204" s="23" t="s">
        <v>201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>
        <v>4</v>
      </c>
      <c r="S204" s="24"/>
      <c r="T204" s="18">
        <f t="shared" si="10"/>
        <v>4</v>
      </c>
    </row>
    <row r="205" spans="1:20" x14ac:dyDescent="0.2">
      <c r="A205" s="23" t="s">
        <v>202</v>
      </c>
      <c r="B205" s="24"/>
      <c r="C205" s="24"/>
      <c r="D205" s="24"/>
      <c r="E205" s="24"/>
      <c r="F205" s="24">
        <v>2</v>
      </c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>
        <v>3</v>
      </c>
      <c r="S205" s="24"/>
      <c r="T205" s="18">
        <f t="shared" si="10"/>
        <v>5</v>
      </c>
    </row>
    <row r="206" spans="1:20" x14ac:dyDescent="0.2">
      <c r="A206" s="23" t="s">
        <v>203</v>
      </c>
      <c r="B206" s="24"/>
      <c r="C206" s="24"/>
      <c r="D206" s="24"/>
      <c r="E206" s="24">
        <v>2</v>
      </c>
      <c r="F206" s="24"/>
      <c r="G206" s="24">
        <v>1</v>
      </c>
      <c r="H206" s="24">
        <v>5</v>
      </c>
      <c r="I206" s="24"/>
      <c r="J206" s="24"/>
      <c r="K206" s="24">
        <v>1</v>
      </c>
      <c r="L206" s="24"/>
      <c r="M206" s="24"/>
      <c r="N206" s="24">
        <v>2</v>
      </c>
      <c r="O206" s="24"/>
      <c r="P206" s="24">
        <v>1</v>
      </c>
      <c r="Q206" s="24"/>
      <c r="R206" s="24">
        <v>2</v>
      </c>
      <c r="S206" s="24"/>
      <c r="T206" s="18">
        <f t="shared" si="10"/>
        <v>14</v>
      </c>
    </row>
    <row r="207" spans="1:20" x14ac:dyDescent="0.2">
      <c r="A207" s="23" t="s">
        <v>204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18">
        <f t="shared" si="10"/>
        <v>0</v>
      </c>
    </row>
    <row r="208" spans="1:20" x14ac:dyDescent="0.2">
      <c r="A208" s="19" t="s">
        <v>205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7"/>
    </row>
    <row r="209" spans="1:20" x14ac:dyDescent="0.2">
      <c r="A209" s="23" t="s">
        <v>206</v>
      </c>
      <c r="B209" s="24"/>
      <c r="C209" s="24"/>
      <c r="D209" s="24"/>
      <c r="E209" s="24"/>
      <c r="F209" s="24"/>
      <c r="G209" s="24">
        <v>1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>SUM(B209:S209)</f>
        <v>1</v>
      </c>
    </row>
    <row r="210" spans="1:20" x14ac:dyDescent="0.2">
      <c r="A210" s="23" t="s">
        <v>207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0</v>
      </c>
    </row>
    <row r="211" spans="1:20" x14ac:dyDescent="0.2">
      <c r="A211" s="23" t="s">
        <v>208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209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0</v>
      </c>
    </row>
    <row r="213" spans="1:20" x14ac:dyDescent="0.2">
      <c r="A213" s="23" t="s">
        <v>210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>
        <v>1</v>
      </c>
      <c r="P213" s="24"/>
      <c r="Q213" s="24"/>
      <c r="R213" s="24"/>
      <c r="S213" s="24"/>
      <c r="T213" s="18">
        <f>SUM(B213:S213)</f>
        <v>1</v>
      </c>
    </row>
    <row r="214" spans="1:20" x14ac:dyDescent="0.2">
      <c r="A214" s="19" t="s">
        <v>211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7"/>
    </row>
    <row r="215" spans="1:20" x14ac:dyDescent="0.2">
      <c r="A215" s="23" t="s">
        <v>212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18">
        <f>SUM(B215:S215)</f>
        <v>0</v>
      </c>
    </row>
    <row r="216" spans="1:20" x14ac:dyDescent="0.2">
      <c r="A216" s="19" t="s">
        <v>213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7"/>
    </row>
    <row r="217" spans="1:20" x14ac:dyDescent="0.2">
      <c r="A217" s="30" t="s">
        <v>321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18">
        <f>SUM(B217:S217)</f>
        <v>0</v>
      </c>
    </row>
    <row r="218" spans="1:20" x14ac:dyDescent="0.2">
      <c r="A218" s="19" t="s">
        <v>322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7"/>
    </row>
    <row r="219" spans="1:20" x14ac:dyDescent="0.2">
      <c r="A219" s="23" t="s">
        <v>216</v>
      </c>
      <c r="B219" s="24"/>
      <c r="C219" s="24"/>
      <c r="D219" s="24">
        <v>5</v>
      </c>
      <c r="E219" s="24">
        <v>3</v>
      </c>
      <c r="F219" s="24"/>
      <c r="G219" s="24">
        <v>1</v>
      </c>
      <c r="H219" s="24">
        <v>5</v>
      </c>
      <c r="I219" s="24"/>
      <c r="J219" s="24">
        <v>1</v>
      </c>
      <c r="K219" s="24"/>
      <c r="L219" s="24"/>
      <c r="M219" s="24"/>
      <c r="N219" s="24"/>
      <c r="O219" s="24">
        <v>8</v>
      </c>
      <c r="P219" s="24">
        <v>1</v>
      </c>
      <c r="Q219" s="24"/>
      <c r="R219" s="24">
        <v>3</v>
      </c>
      <c r="S219" s="24"/>
      <c r="T219" s="18">
        <f>SUM(B219:S219)</f>
        <v>27</v>
      </c>
    </row>
    <row r="220" spans="1:20" x14ac:dyDescent="0.2">
      <c r="A220" s="23" t="s">
        <v>286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0</v>
      </c>
    </row>
    <row r="221" spans="1:20" x14ac:dyDescent="0.2">
      <c r="A221" s="23" t="s">
        <v>218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>
        <v>1</v>
      </c>
      <c r="R221" s="24"/>
      <c r="S221" s="24"/>
      <c r="T221" s="18">
        <f>SUM(B221:S221)</f>
        <v>1</v>
      </c>
    </row>
    <row r="222" spans="1:20" x14ac:dyDescent="0.2">
      <c r="A222" s="19" t="s">
        <v>217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7"/>
    </row>
    <row r="223" spans="1:20" x14ac:dyDescent="0.2">
      <c r="A223" s="30" t="s">
        <v>323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18">
        <f t="shared" ref="T223:T232" si="11">SUM(B223:S223)</f>
        <v>0</v>
      </c>
    </row>
    <row r="224" spans="1:20" x14ac:dyDescent="0.2">
      <c r="A224" s="23" t="s">
        <v>221</v>
      </c>
      <c r="B224" s="24"/>
      <c r="C224" s="24"/>
      <c r="D224" s="24">
        <v>1</v>
      </c>
      <c r="E224" s="24"/>
      <c r="F224" s="24"/>
      <c r="G224" s="24">
        <v>1</v>
      </c>
      <c r="H224" s="24"/>
      <c r="I224" s="24"/>
      <c r="J224" s="24">
        <v>1</v>
      </c>
      <c r="K224" s="24">
        <v>6</v>
      </c>
      <c r="L224" s="24"/>
      <c r="M224" s="24"/>
      <c r="N224" s="24">
        <v>1</v>
      </c>
      <c r="O224" s="24"/>
      <c r="P224" s="24"/>
      <c r="Q224" s="24"/>
      <c r="R224" s="24"/>
      <c r="S224" s="24"/>
      <c r="T224" s="18">
        <f t="shared" si="11"/>
        <v>10</v>
      </c>
    </row>
    <row r="225" spans="1:20" x14ac:dyDescent="0.2">
      <c r="A225" s="23" t="s">
        <v>222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>
        <v>2</v>
      </c>
      <c r="L225" s="24"/>
      <c r="M225" s="24"/>
      <c r="N225" s="24"/>
      <c r="O225" s="24">
        <v>1</v>
      </c>
      <c r="P225" s="24"/>
      <c r="Q225" s="24"/>
      <c r="R225" s="24"/>
      <c r="S225" s="24"/>
      <c r="T225" s="18">
        <f t="shared" si="11"/>
        <v>3</v>
      </c>
    </row>
    <row r="226" spans="1:20" x14ac:dyDescent="0.2">
      <c r="A226" s="23" t="s">
        <v>223</v>
      </c>
      <c r="B226" s="24"/>
      <c r="C226" s="24"/>
      <c r="D226" s="24">
        <v>2</v>
      </c>
      <c r="E226" s="24">
        <v>4</v>
      </c>
      <c r="F226" s="24"/>
      <c r="G226" s="24">
        <v>3</v>
      </c>
      <c r="H226" s="24">
        <v>2</v>
      </c>
      <c r="I226" s="24"/>
      <c r="J226" s="24">
        <v>3</v>
      </c>
      <c r="K226" s="24"/>
      <c r="L226" s="24"/>
      <c r="M226" s="24"/>
      <c r="N226" s="24"/>
      <c r="O226" s="24"/>
      <c r="P226" s="24"/>
      <c r="Q226" s="24"/>
      <c r="R226" s="24">
        <v>2</v>
      </c>
      <c r="S226" s="24"/>
      <c r="T226" s="18">
        <f t="shared" si="11"/>
        <v>16</v>
      </c>
    </row>
    <row r="227" spans="1:20" x14ac:dyDescent="0.2">
      <c r="A227" s="23" t="s">
        <v>224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>
        <v>6</v>
      </c>
      <c r="P227" s="24"/>
      <c r="Q227" s="24"/>
      <c r="R227" s="24"/>
      <c r="S227" s="24"/>
      <c r="T227" s="18">
        <f t="shared" si="11"/>
        <v>6</v>
      </c>
    </row>
    <row r="228" spans="1:20" x14ac:dyDescent="0.2">
      <c r="A228" s="23" t="s">
        <v>225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0</v>
      </c>
    </row>
    <row r="229" spans="1:20" x14ac:dyDescent="0.2">
      <c r="A229" s="23" t="s">
        <v>226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18">
        <f t="shared" si="11"/>
        <v>0</v>
      </c>
    </row>
    <row r="230" spans="1:20" x14ac:dyDescent="0.2">
      <c r="A230" s="23" t="s">
        <v>227</v>
      </c>
      <c r="B230" s="24">
        <v>5</v>
      </c>
      <c r="C230" s="24"/>
      <c r="D230" s="24">
        <v>17</v>
      </c>
      <c r="E230" s="24">
        <v>8</v>
      </c>
      <c r="F230" s="24">
        <v>1</v>
      </c>
      <c r="G230" s="24">
        <v>5</v>
      </c>
      <c r="H230" s="24">
        <v>35</v>
      </c>
      <c r="I230" s="24"/>
      <c r="J230" s="24">
        <v>11</v>
      </c>
      <c r="K230" s="24">
        <v>5</v>
      </c>
      <c r="L230" s="24"/>
      <c r="M230" s="24"/>
      <c r="N230" s="24">
        <v>18</v>
      </c>
      <c r="O230" s="24">
        <v>8</v>
      </c>
      <c r="P230" s="24">
        <v>2</v>
      </c>
      <c r="Q230" s="24"/>
      <c r="R230" s="24">
        <v>7</v>
      </c>
      <c r="S230" s="24"/>
      <c r="T230" s="18">
        <f t="shared" si="11"/>
        <v>122</v>
      </c>
    </row>
    <row r="231" spans="1:20" x14ac:dyDescent="0.2">
      <c r="A231" s="23" t="s">
        <v>228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18">
        <f t="shared" si="11"/>
        <v>0</v>
      </c>
    </row>
    <row r="232" spans="1:20" x14ac:dyDescent="0.2">
      <c r="A232" s="23" t="s">
        <v>229</v>
      </c>
      <c r="B232" s="24"/>
      <c r="C232" s="24"/>
      <c r="D232" s="24">
        <v>6</v>
      </c>
      <c r="E232" s="24"/>
      <c r="F232" s="24"/>
      <c r="G232" s="24"/>
      <c r="H232" s="24">
        <v>20</v>
      </c>
      <c r="I232" s="24"/>
      <c r="J232" s="24">
        <v>2</v>
      </c>
      <c r="K232" s="24"/>
      <c r="L232" s="24"/>
      <c r="M232" s="24"/>
      <c r="N232" s="24">
        <v>2</v>
      </c>
      <c r="O232" s="24">
        <v>3</v>
      </c>
      <c r="P232" s="24"/>
      <c r="Q232" s="24"/>
      <c r="R232" s="24"/>
      <c r="S232" s="24"/>
      <c r="T232" s="18">
        <f t="shared" si="11"/>
        <v>33</v>
      </c>
    </row>
    <row r="233" spans="1:20" x14ac:dyDescent="0.2">
      <c r="A233" s="19" t="s">
        <v>230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7"/>
    </row>
    <row r="234" spans="1:20" ht="13.5" x14ac:dyDescent="0.2">
      <c r="A234" s="23" t="s">
        <v>324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18">
        <f t="shared" ref="T234:T246" si="12">SUM(B234:S234)</f>
        <v>0</v>
      </c>
    </row>
    <row r="235" spans="1:20" x14ac:dyDescent="0.2">
      <c r="A235" s="23" t="s">
        <v>273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18">
        <f t="shared" si="12"/>
        <v>0</v>
      </c>
    </row>
    <row r="236" spans="1:20" x14ac:dyDescent="0.2">
      <c r="A236" s="23" t="s">
        <v>231</v>
      </c>
      <c r="B236" s="24">
        <v>16</v>
      </c>
      <c r="C236" s="24"/>
      <c r="D236" s="24">
        <v>12</v>
      </c>
      <c r="E236" s="24">
        <v>7</v>
      </c>
      <c r="F236" s="24"/>
      <c r="G236" s="24"/>
      <c r="H236" s="24"/>
      <c r="I236" s="24"/>
      <c r="J236" s="24">
        <v>2</v>
      </c>
      <c r="K236" s="24">
        <v>12</v>
      </c>
      <c r="L236" s="24"/>
      <c r="M236" s="24"/>
      <c r="N236" s="24">
        <v>1</v>
      </c>
      <c r="O236" s="24">
        <v>11</v>
      </c>
      <c r="P236" s="24"/>
      <c r="Q236" s="24"/>
      <c r="R236" s="24"/>
      <c r="S236" s="24"/>
      <c r="T236" s="18">
        <f t="shared" si="12"/>
        <v>61</v>
      </c>
    </row>
    <row r="237" spans="1:20" x14ac:dyDescent="0.2">
      <c r="A237" s="23" t="s">
        <v>232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18">
        <f t="shared" si="12"/>
        <v>0</v>
      </c>
    </row>
    <row r="238" spans="1:20" x14ac:dyDescent="0.2">
      <c r="A238" s="23" t="s">
        <v>233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18">
        <f t="shared" si="12"/>
        <v>0</v>
      </c>
    </row>
    <row r="239" spans="1:20" x14ac:dyDescent="0.2">
      <c r="A239" s="23" t="s">
        <v>234</v>
      </c>
      <c r="B239" s="24"/>
      <c r="C239" s="24"/>
      <c r="D239" s="24">
        <v>1</v>
      </c>
      <c r="E239" s="24"/>
      <c r="F239" s="24"/>
      <c r="G239" s="24"/>
      <c r="H239" s="24"/>
      <c r="I239" s="24"/>
      <c r="J239" s="24"/>
      <c r="K239" s="24"/>
      <c r="L239" s="24"/>
      <c r="M239" s="24"/>
      <c r="N239" s="24">
        <v>1</v>
      </c>
      <c r="O239" s="24"/>
      <c r="P239" s="24"/>
      <c r="Q239" s="24"/>
      <c r="R239" s="24"/>
      <c r="S239" s="24"/>
      <c r="T239" s="18">
        <f t="shared" si="12"/>
        <v>2</v>
      </c>
    </row>
    <row r="240" spans="1:20" x14ac:dyDescent="0.2">
      <c r="A240" s="23" t="s">
        <v>235</v>
      </c>
      <c r="B240" s="24"/>
      <c r="C240" s="24"/>
      <c r="D240" s="24"/>
      <c r="E240" s="24">
        <v>1</v>
      </c>
      <c r="F240" s="24">
        <v>3</v>
      </c>
      <c r="G240" s="24">
        <v>7</v>
      </c>
      <c r="H240" s="24"/>
      <c r="I240" s="24"/>
      <c r="J240" s="24">
        <v>1</v>
      </c>
      <c r="K240" s="24"/>
      <c r="L240" s="24"/>
      <c r="M240" s="24"/>
      <c r="N240" s="24"/>
      <c r="O240" s="24"/>
      <c r="P240" s="24">
        <v>2</v>
      </c>
      <c r="Q240" s="24"/>
      <c r="R240" s="24">
        <v>2</v>
      </c>
      <c r="S240" s="24"/>
      <c r="T240" s="18">
        <f t="shared" si="12"/>
        <v>16</v>
      </c>
    </row>
    <row r="241" spans="1:20" x14ac:dyDescent="0.2">
      <c r="A241" s="23" t="s">
        <v>236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>
        <v>5</v>
      </c>
      <c r="S241" s="24"/>
      <c r="T241" s="18">
        <f t="shared" si="12"/>
        <v>5</v>
      </c>
    </row>
    <row r="242" spans="1:20" x14ac:dyDescent="0.2">
      <c r="A242" s="23" t="s">
        <v>237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18">
        <f t="shared" si="12"/>
        <v>0</v>
      </c>
    </row>
    <row r="243" spans="1:20" x14ac:dyDescent="0.2">
      <c r="A243" s="23" t="s">
        <v>238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>
        <v>1</v>
      </c>
      <c r="O243" s="24"/>
      <c r="P243" s="24"/>
      <c r="Q243" s="24"/>
      <c r="R243" s="24"/>
      <c r="S243" s="24"/>
      <c r="T243" s="18">
        <f t="shared" si="12"/>
        <v>1</v>
      </c>
    </row>
    <row r="244" spans="1:20" x14ac:dyDescent="0.2">
      <c r="A244" s="23" t="s">
        <v>239</v>
      </c>
      <c r="B244" s="24">
        <v>18</v>
      </c>
      <c r="C244" s="24"/>
      <c r="D244" s="24">
        <v>18</v>
      </c>
      <c r="E244" s="24">
        <v>5</v>
      </c>
      <c r="F244" s="24">
        <v>1</v>
      </c>
      <c r="G244" s="24">
        <v>8</v>
      </c>
      <c r="H244" s="24">
        <v>21</v>
      </c>
      <c r="I244" s="24"/>
      <c r="J244" s="24">
        <v>13</v>
      </c>
      <c r="K244" s="24">
        <v>8</v>
      </c>
      <c r="L244" s="24"/>
      <c r="M244" s="24"/>
      <c r="N244" s="24">
        <v>19</v>
      </c>
      <c r="O244" s="24">
        <v>6</v>
      </c>
      <c r="P244" s="24">
        <v>1</v>
      </c>
      <c r="Q244" s="24"/>
      <c r="R244" s="24">
        <v>17</v>
      </c>
      <c r="S244" s="24"/>
      <c r="T244" s="18">
        <f t="shared" si="12"/>
        <v>135</v>
      </c>
    </row>
    <row r="245" spans="1:20" x14ac:dyDescent="0.2">
      <c r="A245" s="23" t="s">
        <v>240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18">
        <f>SUM(B245:S245)</f>
        <v>0</v>
      </c>
    </row>
    <row r="246" spans="1:20" x14ac:dyDescent="0.2">
      <c r="A246" s="23" t="s">
        <v>241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18">
        <f t="shared" si="12"/>
        <v>0</v>
      </c>
    </row>
    <row r="247" spans="1:20" x14ac:dyDescent="0.2">
      <c r="A247" s="19" t="s">
        <v>285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7"/>
    </row>
    <row r="248" spans="1:20" x14ac:dyDescent="0.2">
      <c r="A248" s="23" t="s">
        <v>243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>
        <f>SUM(B248:S248)</f>
        <v>0</v>
      </c>
    </row>
    <row r="249" spans="1:20" x14ac:dyDescent="0.2">
      <c r="A249" s="3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18"/>
    </row>
    <row r="250" spans="1:20" x14ac:dyDescent="0.2">
      <c r="A250" s="3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32"/>
    </row>
    <row r="251" spans="1:20" x14ac:dyDescent="0.2">
      <c r="A251" s="33" t="s">
        <v>284</v>
      </c>
      <c r="B251" s="18">
        <f t="shared" ref="B251:T251" si="13">SUM(B4:B250)</f>
        <v>70</v>
      </c>
      <c r="C251" s="18">
        <f t="shared" si="13"/>
        <v>0</v>
      </c>
      <c r="D251" s="18">
        <f t="shared" si="13"/>
        <v>181</v>
      </c>
      <c r="E251" s="18">
        <f t="shared" si="13"/>
        <v>150</v>
      </c>
      <c r="F251" s="18">
        <f t="shared" si="13"/>
        <v>44</v>
      </c>
      <c r="G251" s="18">
        <f t="shared" si="13"/>
        <v>273</v>
      </c>
      <c r="H251" s="18">
        <f t="shared" si="13"/>
        <v>217</v>
      </c>
      <c r="I251" s="18">
        <f t="shared" si="13"/>
        <v>0</v>
      </c>
      <c r="J251" s="18">
        <f t="shared" si="13"/>
        <v>157</v>
      </c>
      <c r="K251" s="18">
        <f t="shared" si="13"/>
        <v>91</v>
      </c>
      <c r="L251" s="18">
        <f t="shared" si="13"/>
        <v>0</v>
      </c>
      <c r="M251" s="18">
        <f t="shared" si="13"/>
        <v>0</v>
      </c>
      <c r="N251" s="18">
        <f t="shared" si="13"/>
        <v>191</v>
      </c>
      <c r="O251" s="18">
        <f t="shared" si="13"/>
        <v>145</v>
      </c>
      <c r="P251" s="18">
        <f t="shared" si="13"/>
        <v>31</v>
      </c>
      <c r="Q251" s="18">
        <f t="shared" si="13"/>
        <v>72</v>
      </c>
      <c r="R251" s="18">
        <f t="shared" si="13"/>
        <v>166</v>
      </c>
      <c r="S251" s="18">
        <f t="shared" si="13"/>
        <v>0</v>
      </c>
      <c r="T251" s="18">
        <f t="shared" si="13"/>
        <v>1788</v>
      </c>
    </row>
    <row r="252" spans="1:20" x14ac:dyDescent="0.2">
      <c r="A252" s="34" t="s">
        <v>248</v>
      </c>
      <c r="B252" s="27">
        <f t="shared" ref="B252:S252" si="14">COUNT(B3:B250)</f>
        <v>12</v>
      </c>
      <c r="C252" s="27">
        <f t="shared" si="14"/>
        <v>0</v>
      </c>
      <c r="D252" s="27">
        <f t="shared" si="14"/>
        <v>41</v>
      </c>
      <c r="E252" s="27">
        <f t="shared" si="14"/>
        <v>37</v>
      </c>
      <c r="F252" s="27">
        <f t="shared" si="14"/>
        <v>20</v>
      </c>
      <c r="G252" s="27">
        <f t="shared" si="14"/>
        <v>53</v>
      </c>
      <c r="H252" s="27">
        <f t="shared" si="14"/>
        <v>29</v>
      </c>
      <c r="I252" s="27">
        <f t="shared" si="14"/>
        <v>0</v>
      </c>
      <c r="J252" s="27">
        <f t="shared" si="14"/>
        <v>33</v>
      </c>
      <c r="K252" s="27">
        <f t="shared" si="14"/>
        <v>25</v>
      </c>
      <c r="L252" s="27">
        <f t="shared" si="14"/>
        <v>0</v>
      </c>
      <c r="M252" s="27">
        <f t="shared" si="14"/>
        <v>0</v>
      </c>
      <c r="N252" s="27">
        <f t="shared" si="14"/>
        <v>30</v>
      </c>
      <c r="O252" s="27">
        <f t="shared" si="14"/>
        <v>33</v>
      </c>
      <c r="P252" s="27">
        <f t="shared" si="14"/>
        <v>16</v>
      </c>
      <c r="Q252" s="27">
        <f t="shared" si="14"/>
        <v>16</v>
      </c>
      <c r="R252" s="27">
        <f t="shared" si="14"/>
        <v>38</v>
      </c>
      <c r="S252" s="27">
        <f t="shared" si="14"/>
        <v>0</v>
      </c>
      <c r="T252" s="35">
        <f>COUNTIF(T4:T250,"&gt;0")</f>
        <v>92</v>
      </c>
    </row>
    <row r="253" spans="1:20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36" t="s">
        <v>325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326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327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328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329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 t="s">
        <v>330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3" t="s">
        <v>335</v>
      </c>
      <c r="B261" s="2"/>
      <c r="C261" s="2"/>
      <c r="D261" s="2"/>
      <c r="E261" s="44" t="s">
        <v>355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3" t="s">
        <v>336</v>
      </c>
      <c r="B262" s="2"/>
      <c r="C262" s="2"/>
      <c r="D262" s="2"/>
      <c r="E262" s="42" t="s">
        <v>353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258</v>
      </c>
      <c r="B263" s="2"/>
      <c r="C263" s="2"/>
      <c r="D263" s="2"/>
      <c r="E263" s="42" t="s">
        <v>354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3" t="s">
        <v>337</v>
      </c>
      <c r="B264" s="2"/>
      <c r="C264" s="2"/>
      <c r="D264" s="2"/>
      <c r="E264" s="42" t="s">
        <v>345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7" t="s">
        <v>333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9"/>
      <c r="T266" s="40"/>
    </row>
  </sheetData>
  <mergeCells count="1">
    <mergeCell ref="B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6"/>
  <sheetViews>
    <sheetView zoomScaleNormal="100" workbookViewId="0">
      <pane ySplit="2" topLeftCell="A109" activePane="bottomLeft" state="frozen"/>
      <selection pane="bottomLeft" activeCell="A205" sqref="A205:IV205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385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6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6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>
        <v>1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1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f t="shared" ref="T17:T38" si="0">SUM(B17:S17)</f>
        <v>0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>
        <v>6</v>
      </c>
      <c r="F20" s="24"/>
      <c r="G20" s="24">
        <v>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8">
        <f t="shared" si="0"/>
        <v>10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8">
        <f t="shared" si="0"/>
        <v>0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8">
        <f t="shared" si="0"/>
        <v>0</v>
      </c>
    </row>
    <row r="34" spans="1:20" x14ac:dyDescent="0.2">
      <c r="A34" s="23" t="s">
        <v>31</v>
      </c>
      <c r="B34" s="24"/>
      <c r="C34" s="24"/>
      <c r="D34" s="24"/>
      <c r="E34" s="24">
        <v>13</v>
      </c>
      <c r="F34" s="24"/>
      <c r="G34" s="24">
        <v>6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8">
        <f t="shared" si="0"/>
        <v>19</v>
      </c>
    </row>
    <row r="35" spans="1:20" x14ac:dyDescent="0.2">
      <c r="A35" s="23" t="s">
        <v>32</v>
      </c>
      <c r="B35" s="24"/>
      <c r="C35" s="24"/>
      <c r="D35" s="24"/>
      <c r="E35" s="24">
        <v>1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1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>
        <v>1</v>
      </c>
      <c r="Q36" s="24"/>
      <c r="R36" s="24"/>
      <c r="S36" s="24"/>
      <c r="T36" s="18">
        <f t="shared" si="0"/>
        <v>1</v>
      </c>
    </row>
    <row r="37" spans="1:20" x14ac:dyDescent="0.2">
      <c r="A37" s="23" t="s">
        <v>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8">
        <f t="shared" si="0"/>
        <v>0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/>
      <c r="E40" s="24">
        <v>2</v>
      </c>
      <c r="F40" s="24"/>
      <c r="G40" s="24">
        <v>1</v>
      </c>
      <c r="H40" s="24">
        <v>1</v>
      </c>
      <c r="I40" s="24"/>
      <c r="J40" s="24">
        <v>1</v>
      </c>
      <c r="K40" s="24"/>
      <c r="L40" s="24"/>
      <c r="M40" s="24"/>
      <c r="N40" s="24"/>
      <c r="O40" s="24"/>
      <c r="P40" s="24"/>
      <c r="Q40" s="24"/>
      <c r="R40" s="24"/>
      <c r="S40" s="24"/>
      <c r="T40" s="18">
        <f t="shared" ref="T40:T54" si="1">SUM(B40:S40)</f>
        <v>5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0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0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>
        <v>1</v>
      </c>
      <c r="D46" s="24">
        <v>3</v>
      </c>
      <c r="E46" s="24"/>
      <c r="F46" s="24"/>
      <c r="G46" s="24"/>
      <c r="H46" s="24"/>
      <c r="I46" s="24">
        <v>1</v>
      </c>
      <c r="J46" s="24">
        <v>1</v>
      </c>
      <c r="K46" s="24"/>
      <c r="L46" s="24"/>
      <c r="M46" s="24"/>
      <c r="N46" s="24"/>
      <c r="O46" s="24"/>
      <c r="P46" s="24"/>
      <c r="Q46" s="24"/>
      <c r="R46" s="24"/>
      <c r="S46" s="24"/>
      <c r="T46" s="18">
        <f t="shared" si="1"/>
        <v>6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>
        <v>1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1</v>
      </c>
    </row>
    <row r="49" spans="1:20" x14ac:dyDescent="0.2">
      <c r="A49" s="23" t="s">
        <v>47</v>
      </c>
      <c r="B49" s="24"/>
      <c r="C49" s="24"/>
      <c r="D49" s="24"/>
      <c r="E49" s="24">
        <v>1</v>
      </c>
      <c r="F49" s="24"/>
      <c r="G49" s="24"/>
      <c r="H49" s="24"/>
      <c r="I49" s="24"/>
      <c r="J49" s="24"/>
      <c r="K49" s="24">
        <v>1</v>
      </c>
      <c r="L49" s="24"/>
      <c r="M49" s="24">
        <v>1</v>
      </c>
      <c r="N49" s="24"/>
      <c r="O49" s="24"/>
      <c r="P49" s="24"/>
      <c r="Q49" s="24"/>
      <c r="R49" s="24"/>
      <c r="S49" s="24"/>
      <c r="T49" s="18">
        <f t="shared" si="1"/>
        <v>3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3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18">
        <f t="shared" si="1"/>
        <v>3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>
        <v>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1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>
        <v>1</v>
      </c>
      <c r="C56" s="29"/>
      <c r="D56" s="29"/>
      <c r="E56" s="29">
        <v>7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8</v>
      </c>
    </row>
    <row r="57" spans="1:20" ht="13.5" x14ac:dyDescent="0.2">
      <c r="A57" s="23" t="s">
        <v>311</v>
      </c>
      <c r="B57" s="29">
        <v>11</v>
      </c>
      <c r="C57" s="29"/>
      <c r="D57" s="29"/>
      <c r="E57" s="29"/>
      <c r="F57" s="29"/>
      <c r="G57" s="29"/>
      <c r="H57" s="29">
        <v>2</v>
      </c>
      <c r="I57" s="29"/>
      <c r="J57" s="29"/>
      <c r="K57" s="29"/>
      <c r="L57" s="29"/>
      <c r="M57" s="29"/>
      <c r="N57" s="24"/>
      <c r="O57" s="24"/>
      <c r="P57" s="24"/>
      <c r="Q57" s="24"/>
      <c r="R57" s="24"/>
      <c r="S57" s="24"/>
      <c r="T57" s="18">
        <f t="shared" si="2"/>
        <v>13</v>
      </c>
    </row>
    <row r="58" spans="1:20" ht="13.5" x14ac:dyDescent="0.2">
      <c r="A58" s="23" t="s">
        <v>312</v>
      </c>
      <c r="B58" s="29">
        <v>7</v>
      </c>
      <c r="C58" s="29"/>
      <c r="D58" s="29">
        <v>3</v>
      </c>
      <c r="E58" s="29"/>
      <c r="F58" s="29"/>
      <c r="G58" s="29"/>
      <c r="H58" s="29"/>
      <c r="I58" s="29"/>
      <c r="J58" s="29">
        <v>1</v>
      </c>
      <c r="K58" s="29">
        <v>4</v>
      </c>
      <c r="L58" s="29"/>
      <c r="M58" s="29">
        <v>2</v>
      </c>
      <c r="N58" s="24"/>
      <c r="O58" s="24"/>
      <c r="P58" s="24"/>
      <c r="Q58" s="24"/>
      <c r="R58" s="24"/>
      <c r="S58" s="24"/>
      <c r="T58" s="18">
        <f t="shared" si="2"/>
        <v>17</v>
      </c>
    </row>
    <row r="59" spans="1:20" x14ac:dyDescent="0.2">
      <c r="A59" s="23" t="s">
        <v>56</v>
      </c>
      <c r="B59" s="24"/>
      <c r="C59" s="24"/>
      <c r="D59" s="24"/>
      <c r="E59" s="24"/>
      <c r="F59" s="24"/>
      <c r="G59" s="24"/>
      <c r="H59" s="24">
        <v>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1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>
        <v>1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1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0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/>
      <c r="F71" s="24"/>
      <c r="G71" s="24">
        <v>6</v>
      </c>
      <c r="H71" s="24"/>
      <c r="I71" s="24"/>
      <c r="J71" s="24"/>
      <c r="K71" s="24">
        <v>4</v>
      </c>
      <c r="L71" s="24"/>
      <c r="M71" s="24">
        <v>4</v>
      </c>
      <c r="N71" s="24"/>
      <c r="O71" s="24"/>
      <c r="P71" s="24"/>
      <c r="Q71" s="24"/>
      <c r="R71" s="24"/>
      <c r="S71" s="24"/>
      <c r="T71" s="18">
        <f t="shared" si="3"/>
        <v>14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0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>
        <v>1</v>
      </c>
      <c r="P95" s="24"/>
      <c r="Q95" s="24"/>
      <c r="R95" s="24"/>
      <c r="S95" s="24"/>
      <c r="T95" s="18">
        <f t="shared" si="5"/>
        <v>1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>
        <v>2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18">
        <f t="shared" si="5"/>
        <v>2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0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/>
      <c r="E105" s="24">
        <v>5</v>
      </c>
      <c r="F105" s="24"/>
      <c r="G105" s="24"/>
      <c r="H105" s="24">
        <v>4</v>
      </c>
      <c r="I105" s="24"/>
      <c r="J105" s="24"/>
      <c r="K105" s="24"/>
      <c r="L105" s="24"/>
      <c r="M105" s="24"/>
      <c r="N105" s="24"/>
      <c r="O105" s="24">
        <v>3</v>
      </c>
      <c r="P105" s="24"/>
      <c r="Q105" s="24"/>
      <c r="R105" s="24"/>
      <c r="S105" s="24"/>
      <c r="T105" s="18">
        <f>SUM(B105:S105)</f>
        <v>12</v>
      </c>
    </row>
    <row r="106" spans="1:20" x14ac:dyDescent="0.2">
      <c r="A106" s="23" t="s">
        <v>103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>
        <f>SUM(B106:S106)</f>
        <v>0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>
        <v>1</v>
      </c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1</v>
      </c>
    </row>
    <row r="110" spans="1:20" x14ac:dyDescent="0.2">
      <c r="A110" s="23" t="s">
        <v>107</v>
      </c>
      <c r="B110" s="24">
        <v>2</v>
      </c>
      <c r="C110" s="24">
        <v>1</v>
      </c>
      <c r="D110" s="24">
        <v>3</v>
      </c>
      <c r="E110" s="24">
        <v>7</v>
      </c>
      <c r="F110" s="24"/>
      <c r="G110" s="24">
        <v>1</v>
      </c>
      <c r="H110" s="24">
        <v>2</v>
      </c>
      <c r="I110" s="24"/>
      <c r="J110" s="24"/>
      <c r="K110" s="24">
        <v>3</v>
      </c>
      <c r="L110" s="24"/>
      <c r="M110" s="24">
        <v>5</v>
      </c>
      <c r="N110" s="24"/>
      <c r="O110" s="24"/>
      <c r="P110" s="24"/>
      <c r="Q110" s="24"/>
      <c r="R110" s="24"/>
      <c r="S110" s="24"/>
      <c r="T110" s="18">
        <f>SUM(B110:S110)</f>
        <v>24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>
        <v>2</v>
      </c>
      <c r="F112" s="24"/>
      <c r="G112" s="24">
        <v>1</v>
      </c>
      <c r="H112" s="24"/>
      <c r="I112" s="24">
        <v>1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18">
        <f>SUM(B112:S112)</f>
        <v>4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>
        <v>1</v>
      </c>
      <c r="D115" s="24"/>
      <c r="E115" s="24">
        <v>3</v>
      </c>
      <c r="F115" s="24">
        <v>2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18">
        <f t="shared" si="6"/>
        <v>6</v>
      </c>
    </row>
    <row r="116" spans="1:20" x14ac:dyDescent="0.2">
      <c r="A116" s="23" t="s">
        <v>113</v>
      </c>
      <c r="B116" s="24"/>
      <c r="C116" s="24"/>
      <c r="D116" s="24">
        <v>1</v>
      </c>
      <c r="E116" s="24">
        <v>1</v>
      </c>
      <c r="F116" s="24">
        <v>1</v>
      </c>
      <c r="G116" s="24">
        <v>1</v>
      </c>
      <c r="H116" s="24"/>
      <c r="I116" s="24">
        <v>3</v>
      </c>
      <c r="J116" s="24"/>
      <c r="K116" s="24"/>
      <c r="L116" s="24"/>
      <c r="M116" s="24">
        <v>2</v>
      </c>
      <c r="N116" s="24"/>
      <c r="O116" s="24"/>
      <c r="P116" s="24"/>
      <c r="Q116" s="24"/>
      <c r="R116" s="24"/>
      <c r="S116" s="24"/>
      <c r="T116" s="18">
        <f t="shared" si="6"/>
        <v>9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>
        <v>1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>
        <f t="shared" si="6"/>
        <v>1</v>
      </c>
    </row>
    <row r="119" spans="1:20" x14ac:dyDescent="0.2">
      <c r="A119" s="23" t="s">
        <v>116</v>
      </c>
      <c r="B119" s="24">
        <v>1</v>
      </c>
      <c r="C119" s="24"/>
      <c r="D119" s="24"/>
      <c r="E119" s="24">
        <v>5</v>
      </c>
      <c r="F119" s="24">
        <v>1</v>
      </c>
      <c r="G119" s="24"/>
      <c r="H119" s="24"/>
      <c r="I119" s="24"/>
      <c r="J119" s="24">
        <v>1</v>
      </c>
      <c r="K119" s="24">
        <v>1</v>
      </c>
      <c r="L119" s="24"/>
      <c r="M119" s="24">
        <v>1</v>
      </c>
      <c r="N119" s="24"/>
      <c r="O119" s="24">
        <v>2</v>
      </c>
      <c r="P119" s="24"/>
      <c r="Q119" s="24"/>
      <c r="R119" s="24"/>
      <c r="S119" s="24"/>
      <c r="T119" s="18">
        <f t="shared" si="6"/>
        <v>12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/>
      <c r="C121" s="24"/>
      <c r="D121" s="24"/>
      <c r="E121" s="24"/>
      <c r="F121" s="24"/>
      <c r="G121" s="24">
        <v>1</v>
      </c>
      <c r="H121" s="24">
        <v>1</v>
      </c>
      <c r="I121" s="24"/>
      <c r="J121" s="24">
        <v>1</v>
      </c>
      <c r="K121" s="24"/>
      <c r="L121" s="24"/>
      <c r="M121" s="24">
        <v>1</v>
      </c>
      <c r="N121" s="24"/>
      <c r="O121" s="24"/>
      <c r="P121" s="24"/>
      <c r="Q121" s="24"/>
      <c r="R121" s="24"/>
      <c r="S121" s="24"/>
      <c r="T121" s="18">
        <f t="shared" si="6"/>
        <v>4</v>
      </c>
    </row>
    <row r="122" spans="1:20" x14ac:dyDescent="0.2">
      <c r="A122" s="23" t="s">
        <v>119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0</v>
      </c>
    </row>
    <row r="123" spans="1:20" x14ac:dyDescent="0.2">
      <c r="A123" s="23" t="s">
        <v>120</v>
      </c>
      <c r="B123" s="24">
        <v>5</v>
      </c>
      <c r="C123" s="24">
        <v>1</v>
      </c>
      <c r="D123" s="24">
        <v>4</v>
      </c>
      <c r="E123" s="24">
        <v>7</v>
      </c>
      <c r="F123" s="24"/>
      <c r="G123" s="24"/>
      <c r="H123" s="24">
        <v>5</v>
      </c>
      <c r="I123" s="24"/>
      <c r="J123" s="24"/>
      <c r="K123" s="24">
        <v>1</v>
      </c>
      <c r="L123" s="24"/>
      <c r="M123" s="24"/>
      <c r="N123" s="24"/>
      <c r="O123" s="24">
        <v>4</v>
      </c>
      <c r="P123" s="24"/>
      <c r="Q123" s="24"/>
      <c r="R123" s="24"/>
      <c r="S123" s="24"/>
      <c r="T123" s="18">
        <f t="shared" si="6"/>
        <v>27</v>
      </c>
    </row>
    <row r="124" spans="1:20" x14ac:dyDescent="0.2">
      <c r="A124" s="23" t="s">
        <v>121</v>
      </c>
      <c r="B124" s="24"/>
      <c r="C124" s="24"/>
      <c r="D124" s="24">
        <v>1</v>
      </c>
      <c r="E124" s="24">
        <v>1</v>
      </c>
      <c r="F124" s="24"/>
      <c r="G124" s="24">
        <v>1</v>
      </c>
      <c r="H124" s="24">
        <v>3</v>
      </c>
      <c r="I124" s="24">
        <v>4</v>
      </c>
      <c r="J124" s="24">
        <v>1</v>
      </c>
      <c r="K124" s="24"/>
      <c r="L124" s="24"/>
      <c r="M124" s="24">
        <v>1</v>
      </c>
      <c r="N124" s="24"/>
      <c r="O124" s="24"/>
      <c r="P124" s="24"/>
      <c r="Q124" s="24"/>
      <c r="R124" s="24"/>
      <c r="S124" s="24"/>
      <c r="T124" s="18">
        <f t="shared" si="6"/>
        <v>12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>
        <v>7</v>
      </c>
      <c r="C126" s="24"/>
      <c r="D126" s="24">
        <v>4</v>
      </c>
      <c r="E126" s="24">
        <v>1</v>
      </c>
      <c r="F126" s="24"/>
      <c r="G126" s="24"/>
      <c r="H126" s="24">
        <v>1</v>
      </c>
      <c r="I126" s="24"/>
      <c r="J126" s="24">
        <v>3</v>
      </c>
      <c r="K126" s="24"/>
      <c r="L126" s="24"/>
      <c r="M126" s="24">
        <v>3</v>
      </c>
      <c r="N126" s="24"/>
      <c r="O126" s="24"/>
      <c r="P126" s="24"/>
      <c r="Q126" s="24"/>
      <c r="R126" s="24"/>
      <c r="S126" s="24"/>
      <c r="T126" s="18">
        <f t="shared" ref="T126:T136" si="7">SUM(B126:S126)</f>
        <v>19</v>
      </c>
    </row>
    <row r="127" spans="1:20" x14ac:dyDescent="0.2">
      <c r="A127" s="23" t="s">
        <v>317</v>
      </c>
      <c r="B127" s="24"/>
      <c r="C127" s="24"/>
      <c r="D127" s="24"/>
      <c r="E127" s="24">
        <v>1</v>
      </c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18">
        <f t="shared" si="7"/>
        <v>1</v>
      </c>
    </row>
    <row r="128" spans="1:20" x14ac:dyDescent="0.2">
      <c r="A128" s="23" t="s">
        <v>125</v>
      </c>
      <c r="B128" s="24"/>
      <c r="C128" s="24"/>
      <c r="D128" s="24"/>
      <c r="E128" s="24">
        <v>1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18">
        <f t="shared" si="7"/>
        <v>1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>
        <f t="shared" si="7"/>
        <v>0</v>
      </c>
    </row>
    <row r="130" spans="1:20" x14ac:dyDescent="0.2">
      <c r="A130" s="23" t="s">
        <v>126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>
        <v>10</v>
      </c>
      <c r="N130" s="24"/>
      <c r="O130" s="24"/>
      <c r="P130" s="24"/>
      <c r="Q130" s="24"/>
      <c r="R130" s="24"/>
      <c r="S130" s="24"/>
      <c r="T130" s="18">
        <f t="shared" si="7"/>
        <v>10</v>
      </c>
    </row>
    <row r="131" spans="1:20" x14ac:dyDescent="0.2">
      <c r="A131" s="23" t="s">
        <v>127</v>
      </c>
      <c r="B131" s="24"/>
      <c r="C131" s="24"/>
      <c r="D131" s="24"/>
      <c r="E131" s="24">
        <v>1</v>
      </c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18">
        <f t="shared" si="7"/>
        <v>1</v>
      </c>
    </row>
    <row r="132" spans="1:20" x14ac:dyDescent="0.2">
      <c r="A132" s="23" t="s">
        <v>128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0</v>
      </c>
    </row>
    <row r="133" spans="1:20" x14ac:dyDescent="0.2">
      <c r="A133" s="23" t="s">
        <v>129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18">
        <f t="shared" si="7"/>
        <v>0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0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/>
      <c r="D140" s="24"/>
      <c r="E140" s="24"/>
      <c r="F140" s="24"/>
      <c r="G140" s="24">
        <v>1</v>
      </c>
      <c r="H140" s="24">
        <v>2</v>
      </c>
      <c r="I140" s="24">
        <v>2</v>
      </c>
      <c r="J140" s="24">
        <v>5</v>
      </c>
      <c r="K140" s="24"/>
      <c r="L140" s="24"/>
      <c r="M140" s="24">
        <v>7</v>
      </c>
      <c r="N140" s="24"/>
      <c r="O140" s="24"/>
      <c r="P140" s="24"/>
      <c r="Q140" s="24"/>
      <c r="R140" s="24"/>
      <c r="S140" s="24"/>
      <c r="T140" s="18">
        <f t="shared" ref="T140:T148" si="8">SUM(B140:S140)</f>
        <v>17</v>
      </c>
    </row>
    <row r="141" spans="1:20" x14ac:dyDescent="0.2">
      <c r="A141" s="23" t="s">
        <v>137</v>
      </c>
      <c r="B141" s="24"/>
      <c r="C141" s="24"/>
      <c r="D141" s="24"/>
      <c r="E141" s="24"/>
      <c r="F141" s="24"/>
      <c r="G141" s="24">
        <v>5</v>
      </c>
      <c r="H141" s="24"/>
      <c r="I141" s="24">
        <v>2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18">
        <f t="shared" si="8"/>
        <v>7</v>
      </c>
    </row>
    <row r="142" spans="1:20" x14ac:dyDescent="0.2">
      <c r="A142" s="23" t="s">
        <v>138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18">
        <f t="shared" si="8"/>
        <v>0</v>
      </c>
    </row>
    <row r="143" spans="1:20" x14ac:dyDescent="0.2">
      <c r="A143" s="23" t="s">
        <v>139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0</v>
      </c>
    </row>
    <row r="144" spans="1:20" x14ac:dyDescent="0.2">
      <c r="A144" s="23" t="s">
        <v>140</v>
      </c>
      <c r="B144" s="24"/>
      <c r="C144" s="24"/>
      <c r="D144" s="24"/>
      <c r="E144" s="24">
        <v>1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1</v>
      </c>
    </row>
    <row r="145" spans="1:20" x14ac:dyDescent="0.2">
      <c r="A145" s="23" t="s">
        <v>141</v>
      </c>
      <c r="B145" s="24"/>
      <c r="C145" s="24">
        <v>1</v>
      </c>
      <c r="D145" s="24"/>
      <c r="E145" s="24">
        <v>4</v>
      </c>
      <c r="F145" s="24"/>
      <c r="G145" s="24">
        <v>6</v>
      </c>
      <c r="H145" s="24">
        <v>10</v>
      </c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18">
        <f t="shared" si="8"/>
        <v>21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144</v>
      </c>
      <c r="B148" s="24">
        <v>10</v>
      </c>
      <c r="C148" s="24"/>
      <c r="D148" s="24">
        <v>1</v>
      </c>
      <c r="E148" s="24"/>
      <c r="F148" s="24"/>
      <c r="G148" s="24">
        <v>12</v>
      </c>
      <c r="H148" s="24">
        <v>1</v>
      </c>
      <c r="I148" s="24"/>
      <c r="J148" s="24">
        <v>4</v>
      </c>
      <c r="K148" s="24"/>
      <c r="L148" s="24"/>
      <c r="M148" s="24"/>
      <c r="N148" s="24"/>
      <c r="O148" s="24"/>
      <c r="P148" s="24"/>
      <c r="Q148" s="24"/>
      <c r="R148" s="24"/>
      <c r="S148" s="24"/>
      <c r="T148" s="18">
        <f t="shared" si="8"/>
        <v>28</v>
      </c>
    </row>
    <row r="149" spans="1:20" x14ac:dyDescent="0.2">
      <c r="A149" s="30" t="s">
        <v>287</v>
      </c>
      <c r="B149" s="24"/>
      <c r="C149" s="24"/>
      <c r="D149" s="24"/>
      <c r="E149" s="24">
        <v>2</v>
      </c>
      <c r="F149" s="24"/>
      <c r="G149" s="24">
        <v>2</v>
      </c>
      <c r="H149" s="24"/>
      <c r="I149" s="24">
        <v>6</v>
      </c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18">
        <f>SUM(B149:S149)</f>
        <v>10</v>
      </c>
    </row>
    <row r="150" spans="1:20" x14ac:dyDescent="0.2">
      <c r="A150" s="23" t="s">
        <v>146</v>
      </c>
      <c r="B150" s="24">
        <v>8</v>
      </c>
      <c r="C150" s="24"/>
      <c r="D150" s="24">
        <v>8</v>
      </c>
      <c r="E150" s="24">
        <v>2</v>
      </c>
      <c r="F150" s="24"/>
      <c r="G150" s="24"/>
      <c r="H150" s="24"/>
      <c r="I150" s="24"/>
      <c r="J150" s="24">
        <v>1</v>
      </c>
      <c r="K150" s="24"/>
      <c r="L150" s="24"/>
      <c r="M150" s="24"/>
      <c r="N150" s="24"/>
      <c r="O150" s="24"/>
      <c r="P150" s="24"/>
      <c r="Q150" s="24"/>
      <c r="R150" s="24"/>
      <c r="S150" s="24"/>
      <c r="T150" s="18">
        <f>SUM(B150:S150)</f>
        <v>19</v>
      </c>
    </row>
    <row r="151" spans="1:20" x14ac:dyDescent="0.2">
      <c r="A151" s="23" t="s">
        <v>334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>
        <f>SUM(B151:S151)</f>
        <v>0</v>
      </c>
    </row>
    <row r="152" spans="1:20" x14ac:dyDescent="0.2">
      <c r="A152" s="23" t="s">
        <v>147</v>
      </c>
      <c r="B152" s="24"/>
      <c r="C152" s="24"/>
      <c r="D152" s="24"/>
      <c r="E152" s="24">
        <v>2</v>
      </c>
      <c r="F152" s="24">
        <v>1</v>
      </c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18">
        <f>SUM(B152:S152)</f>
        <v>3</v>
      </c>
    </row>
    <row r="153" spans="1:20" x14ac:dyDescent="0.2">
      <c r="A153" s="23" t="s">
        <v>148</v>
      </c>
      <c r="B153" s="24">
        <v>3</v>
      </c>
      <c r="C153" s="24">
        <v>1</v>
      </c>
      <c r="D153" s="24">
        <v>8</v>
      </c>
      <c r="E153" s="24">
        <v>2</v>
      </c>
      <c r="F153" s="24"/>
      <c r="G153" s="24">
        <v>5</v>
      </c>
      <c r="H153" s="24">
        <v>3</v>
      </c>
      <c r="I153" s="24">
        <v>7</v>
      </c>
      <c r="J153" s="24">
        <v>2</v>
      </c>
      <c r="K153" s="24">
        <v>2</v>
      </c>
      <c r="L153" s="24"/>
      <c r="M153" s="24">
        <v>1</v>
      </c>
      <c r="N153" s="24"/>
      <c r="O153" s="24">
        <v>2</v>
      </c>
      <c r="P153" s="24">
        <v>1</v>
      </c>
      <c r="Q153" s="24"/>
      <c r="R153" s="24"/>
      <c r="S153" s="24"/>
      <c r="T153" s="18">
        <f>SUM(B153:S153)</f>
        <v>37</v>
      </c>
    </row>
    <row r="154" spans="1:20" x14ac:dyDescent="0.2">
      <c r="A154" s="19" t="s">
        <v>149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</row>
    <row r="155" spans="1:20" x14ac:dyDescent="0.2">
      <c r="A155" s="23" t="s">
        <v>150</v>
      </c>
      <c r="B155" s="24"/>
      <c r="C155" s="24"/>
      <c r="D155" s="24"/>
      <c r="E155" s="24">
        <v>1</v>
      </c>
      <c r="F155" s="24"/>
      <c r="G155" s="24"/>
      <c r="H155" s="24">
        <v>5</v>
      </c>
      <c r="I155" s="24"/>
      <c r="J155" s="24">
        <v>1</v>
      </c>
      <c r="K155" s="24"/>
      <c r="L155" s="24"/>
      <c r="M155" s="24">
        <v>1</v>
      </c>
      <c r="N155" s="24"/>
      <c r="O155" s="24"/>
      <c r="P155" s="24"/>
      <c r="Q155" s="24"/>
      <c r="R155" s="24"/>
      <c r="S155" s="24"/>
      <c r="T155" s="18">
        <f>SUM(B155:S155)</f>
        <v>8</v>
      </c>
    </row>
    <row r="156" spans="1:20" x14ac:dyDescent="0.2">
      <c r="A156" s="23" t="s">
        <v>151</v>
      </c>
      <c r="B156" s="24">
        <v>5</v>
      </c>
      <c r="C156" s="24"/>
      <c r="D156" s="24">
        <v>2</v>
      </c>
      <c r="E156" s="24">
        <v>2</v>
      </c>
      <c r="F156" s="24"/>
      <c r="G156" s="24"/>
      <c r="H156" s="24"/>
      <c r="I156" s="24"/>
      <c r="J156" s="24">
        <v>2</v>
      </c>
      <c r="K156" s="24">
        <v>5</v>
      </c>
      <c r="L156" s="24"/>
      <c r="M156" s="24"/>
      <c r="N156" s="24"/>
      <c r="O156" s="24">
        <v>5</v>
      </c>
      <c r="P156" s="24"/>
      <c r="Q156" s="24"/>
      <c r="R156" s="24"/>
      <c r="S156" s="24"/>
      <c r="T156" s="18">
        <f>SUM(B156:S156)</f>
        <v>21</v>
      </c>
    </row>
    <row r="157" spans="1:20" x14ac:dyDescent="0.2">
      <c r="A157" s="23" t="s">
        <v>152</v>
      </c>
      <c r="B157" s="24"/>
      <c r="C157" s="24"/>
      <c r="D157" s="24"/>
      <c r="E157" s="24">
        <v>1</v>
      </c>
      <c r="F157" s="24"/>
      <c r="G157" s="24"/>
      <c r="H157" s="24"/>
      <c r="I157" s="24"/>
      <c r="J157" s="24"/>
      <c r="K157" s="24"/>
      <c r="L157" s="24"/>
      <c r="M157" s="24"/>
      <c r="N157" s="24"/>
      <c r="O157" s="24">
        <v>2</v>
      </c>
      <c r="P157" s="24"/>
      <c r="Q157" s="24"/>
      <c r="R157" s="24"/>
      <c r="S157" s="24"/>
      <c r="T157" s="18">
        <f>SUM(B157:S157)</f>
        <v>3</v>
      </c>
    </row>
    <row r="158" spans="1:20" x14ac:dyDescent="0.2">
      <c r="A158" s="23" t="s">
        <v>153</v>
      </c>
      <c r="B158" s="24">
        <v>1</v>
      </c>
      <c r="C158" s="24"/>
      <c r="D158" s="24"/>
      <c r="E158" s="24">
        <v>1</v>
      </c>
      <c r="F158" s="24"/>
      <c r="G158" s="24"/>
      <c r="H158" s="24"/>
      <c r="I158" s="24">
        <v>3</v>
      </c>
      <c r="J158" s="24">
        <v>1</v>
      </c>
      <c r="K158" s="24"/>
      <c r="L158" s="24"/>
      <c r="M158" s="24">
        <v>7</v>
      </c>
      <c r="N158" s="24"/>
      <c r="O158" s="24"/>
      <c r="P158" s="24"/>
      <c r="Q158" s="24"/>
      <c r="R158" s="24"/>
      <c r="S158" s="24"/>
      <c r="T158" s="18">
        <f>SUM(B158:S158)</f>
        <v>13</v>
      </c>
    </row>
    <row r="159" spans="1:20" x14ac:dyDescent="0.2">
      <c r="A159" s="19" t="s">
        <v>154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7"/>
    </row>
    <row r="160" spans="1:20" x14ac:dyDescent="0.2">
      <c r="A160" s="23" t="s">
        <v>155</v>
      </c>
      <c r="B160" s="24"/>
      <c r="C160" s="24"/>
      <c r="D160" s="24">
        <v>2</v>
      </c>
      <c r="E160" s="24">
        <v>5</v>
      </c>
      <c r="F160" s="24"/>
      <c r="G160" s="24">
        <v>2</v>
      </c>
      <c r="H160" s="24">
        <v>2</v>
      </c>
      <c r="I160" s="24">
        <v>1</v>
      </c>
      <c r="J160" s="24">
        <v>9</v>
      </c>
      <c r="K160" s="24">
        <v>6</v>
      </c>
      <c r="L160" s="24"/>
      <c r="M160" s="24">
        <v>5</v>
      </c>
      <c r="N160" s="24"/>
      <c r="O160" s="24">
        <v>6</v>
      </c>
      <c r="P160" s="24"/>
      <c r="Q160" s="24"/>
      <c r="R160" s="24"/>
      <c r="S160" s="24"/>
      <c r="T160" s="18">
        <f>SUM(B160:S160)</f>
        <v>38</v>
      </c>
    </row>
    <row r="161" spans="1:20" x14ac:dyDescent="0.2">
      <c r="A161" s="23" t="s">
        <v>156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18">
        <f>SUM(B161:S161)</f>
        <v>0</v>
      </c>
    </row>
    <row r="162" spans="1:20" x14ac:dyDescent="0.2">
      <c r="A162" s="19" t="s">
        <v>157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7"/>
    </row>
    <row r="163" spans="1:20" x14ac:dyDescent="0.2">
      <c r="A163" s="23" t="s">
        <v>158</v>
      </c>
      <c r="B163" s="24"/>
      <c r="C163" s="24"/>
      <c r="D163" s="24"/>
      <c r="E163" s="24">
        <v>2</v>
      </c>
      <c r="F163" s="24"/>
      <c r="G163" s="24"/>
      <c r="H163" s="24"/>
      <c r="I163" s="24"/>
      <c r="J163" s="24">
        <v>2</v>
      </c>
      <c r="K163" s="24"/>
      <c r="L163" s="24"/>
      <c r="M163" s="24">
        <v>2</v>
      </c>
      <c r="N163" s="24"/>
      <c r="O163" s="24">
        <v>1</v>
      </c>
      <c r="P163" s="24"/>
      <c r="Q163" s="24"/>
      <c r="R163" s="24"/>
      <c r="S163" s="24"/>
      <c r="T163" s="18">
        <f>SUM(B163:S163)</f>
        <v>7</v>
      </c>
    </row>
    <row r="164" spans="1:20" x14ac:dyDescent="0.2">
      <c r="A164" s="19" t="s">
        <v>159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7"/>
    </row>
    <row r="165" spans="1:20" x14ac:dyDescent="0.2">
      <c r="A165" s="23" t="s">
        <v>160</v>
      </c>
      <c r="B165" s="24"/>
      <c r="C165" s="24"/>
      <c r="D165" s="24"/>
      <c r="E165" s="24"/>
      <c r="F165" s="24"/>
      <c r="G165" s="24">
        <v>1</v>
      </c>
      <c r="H165" s="24"/>
      <c r="I165" s="24"/>
      <c r="J165" s="24"/>
      <c r="K165" s="24"/>
      <c r="L165" s="24"/>
      <c r="M165" s="24">
        <v>3</v>
      </c>
      <c r="N165" s="24"/>
      <c r="O165" s="24"/>
      <c r="P165" s="24"/>
      <c r="Q165" s="24"/>
      <c r="R165" s="24"/>
      <c r="S165" s="24"/>
      <c r="T165" s="18">
        <f>SUM(B165:S165)</f>
        <v>4</v>
      </c>
    </row>
    <row r="166" spans="1:20" x14ac:dyDescent="0.2">
      <c r="A166" s="19" t="s">
        <v>161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7"/>
    </row>
    <row r="167" spans="1:20" x14ac:dyDescent="0.2">
      <c r="A167" s="23" t="s">
        <v>162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18">
        <f>SUM(B167:S167)</f>
        <v>0</v>
      </c>
    </row>
    <row r="168" spans="1:20" x14ac:dyDescent="0.2">
      <c r="A168" s="23" t="s">
        <v>163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0" x14ac:dyDescent="0.2">
      <c r="A169" s="23" t="s">
        <v>164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>
        <f>SUM(B169:S169)</f>
        <v>0</v>
      </c>
    </row>
    <row r="170" spans="1:20" ht="13.5" x14ac:dyDescent="0.2">
      <c r="A170" s="23" t="s">
        <v>318</v>
      </c>
      <c r="B170" s="24">
        <v>2</v>
      </c>
      <c r="C170" s="24"/>
      <c r="D170" s="24">
        <v>2</v>
      </c>
      <c r="E170" s="24">
        <v>4</v>
      </c>
      <c r="F170" s="24"/>
      <c r="G170" s="24">
        <v>2</v>
      </c>
      <c r="H170" s="24"/>
      <c r="I170" s="24">
        <v>3</v>
      </c>
      <c r="J170" s="24">
        <v>4</v>
      </c>
      <c r="K170" s="24">
        <v>6</v>
      </c>
      <c r="L170" s="24"/>
      <c r="M170" s="24">
        <v>4</v>
      </c>
      <c r="N170" s="24"/>
      <c r="O170" s="24"/>
      <c r="P170" s="24"/>
      <c r="Q170" s="24"/>
      <c r="R170" s="24"/>
      <c r="S170" s="24"/>
      <c r="T170" s="18">
        <f>SUM(B170:S170)</f>
        <v>27</v>
      </c>
    </row>
    <row r="171" spans="1:20" x14ac:dyDescent="0.2">
      <c r="A171" s="19" t="s">
        <v>166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7"/>
    </row>
    <row r="172" spans="1:20" x14ac:dyDescent="0.2">
      <c r="A172" s="23" t="s">
        <v>167</v>
      </c>
      <c r="B172" s="24">
        <v>14</v>
      </c>
      <c r="C172" s="24">
        <v>1</v>
      </c>
      <c r="D172" s="24">
        <v>10</v>
      </c>
      <c r="E172" s="24">
        <v>8</v>
      </c>
      <c r="F172" s="24">
        <v>1</v>
      </c>
      <c r="G172" s="24">
        <v>9</v>
      </c>
      <c r="H172" s="24">
        <v>2</v>
      </c>
      <c r="I172" s="24">
        <v>7</v>
      </c>
      <c r="J172" s="24">
        <v>7</v>
      </c>
      <c r="K172" s="24">
        <v>15</v>
      </c>
      <c r="L172" s="24"/>
      <c r="M172" s="24">
        <v>24</v>
      </c>
      <c r="N172" s="24"/>
      <c r="O172" s="24">
        <v>13</v>
      </c>
      <c r="P172" s="24"/>
      <c r="Q172" s="24"/>
      <c r="R172" s="24"/>
      <c r="S172" s="24"/>
      <c r="T172" s="18">
        <f>SUM(B172:S172)</f>
        <v>111</v>
      </c>
    </row>
    <row r="173" spans="1:20" x14ac:dyDescent="0.2">
      <c r="A173" s="23" t="s">
        <v>168</v>
      </c>
      <c r="B173" s="24">
        <v>25</v>
      </c>
      <c r="C173" s="24"/>
      <c r="D173" s="24">
        <v>5</v>
      </c>
      <c r="E173" s="24">
        <v>4</v>
      </c>
      <c r="F173" s="24"/>
      <c r="G173" s="24">
        <v>3</v>
      </c>
      <c r="H173" s="24"/>
      <c r="I173" s="24">
        <v>1</v>
      </c>
      <c r="J173" s="24"/>
      <c r="K173" s="24">
        <v>1</v>
      </c>
      <c r="L173" s="24"/>
      <c r="M173" s="24">
        <v>1</v>
      </c>
      <c r="N173" s="24"/>
      <c r="O173" s="24"/>
      <c r="P173" s="24"/>
      <c r="Q173" s="24"/>
      <c r="R173" s="24"/>
      <c r="S173" s="24"/>
      <c r="T173" s="18">
        <f>SUM(B173:S173)</f>
        <v>40</v>
      </c>
    </row>
    <row r="174" spans="1:20" x14ac:dyDescent="0.2">
      <c r="A174" s="19" t="s">
        <v>169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7"/>
    </row>
    <row r="175" spans="1:20" x14ac:dyDescent="0.2">
      <c r="A175" s="23" t="s">
        <v>170</v>
      </c>
      <c r="B175" s="24"/>
      <c r="C175" s="24"/>
      <c r="D175" s="24">
        <v>1</v>
      </c>
      <c r="E175" s="24">
        <v>1</v>
      </c>
      <c r="F175" s="24"/>
      <c r="G175" s="24"/>
      <c r="H175" s="24"/>
      <c r="I175" s="24"/>
      <c r="J175" s="24">
        <v>2</v>
      </c>
      <c r="K175" s="24"/>
      <c r="L175" s="24"/>
      <c r="M175" s="24"/>
      <c r="N175" s="24"/>
      <c r="O175" s="24"/>
      <c r="P175" s="24"/>
      <c r="Q175" s="24"/>
      <c r="R175" s="24"/>
      <c r="S175" s="24"/>
      <c r="T175" s="18">
        <f t="shared" ref="T175:T182" si="9">SUM(B175:S175)</f>
        <v>4</v>
      </c>
    </row>
    <row r="176" spans="1:20" x14ac:dyDescent="0.2">
      <c r="A176" s="23" t="s">
        <v>171</v>
      </c>
      <c r="B176" s="24"/>
      <c r="C176" s="24">
        <v>1</v>
      </c>
      <c r="D176" s="24">
        <v>3</v>
      </c>
      <c r="E176" s="24">
        <v>12</v>
      </c>
      <c r="F176" s="24">
        <v>1</v>
      </c>
      <c r="G176" s="24">
        <v>3</v>
      </c>
      <c r="H176" s="24">
        <v>8</v>
      </c>
      <c r="I176" s="24">
        <v>15</v>
      </c>
      <c r="J176" s="24"/>
      <c r="K176" s="24">
        <v>5</v>
      </c>
      <c r="L176" s="24"/>
      <c r="M176" s="24">
        <v>15</v>
      </c>
      <c r="N176" s="24"/>
      <c r="O176" s="24">
        <v>4</v>
      </c>
      <c r="P176" s="24">
        <v>1</v>
      </c>
      <c r="Q176" s="24"/>
      <c r="R176" s="24"/>
      <c r="S176" s="24"/>
      <c r="T176" s="18">
        <f t="shared" si="9"/>
        <v>68</v>
      </c>
    </row>
    <row r="177" spans="1:20" x14ac:dyDescent="0.2">
      <c r="A177" s="23" t="s">
        <v>172</v>
      </c>
      <c r="B177" s="24">
        <v>30</v>
      </c>
      <c r="C177" s="24">
        <v>1</v>
      </c>
      <c r="D177" s="24">
        <v>7</v>
      </c>
      <c r="E177" s="24">
        <v>2</v>
      </c>
      <c r="F177" s="24"/>
      <c r="G177" s="24"/>
      <c r="H177" s="24">
        <v>18</v>
      </c>
      <c r="I177" s="24">
        <v>7</v>
      </c>
      <c r="J177" s="24">
        <v>6</v>
      </c>
      <c r="K177" s="24">
        <v>13</v>
      </c>
      <c r="L177" s="24"/>
      <c r="M177" s="24">
        <v>2</v>
      </c>
      <c r="N177" s="24"/>
      <c r="O177" s="24">
        <v>3</v>
      </c>
      <c r="P177" s="24"/>
      <c r="Q177" s="24"/>
      <c r="R177" s="24"/>
      <c r="S177" s="24"/>
      <c r="T177" s="18">
        <f t="shared" si="9"/>
        <v>89</v>
      </c>
    </row>
    <row r="178" spans="1:20" x14ac:dyDescent="0.2">
      <c r="A178" s="23" t="s">
        <v>173</v>
      </c>
      <c r="B178" s="24">
        <v>9</v>
      </c>
      <c r="C178" s="24">
        <v>1</v>
      </c>
      <c r="D178" s="24">
        <v>6</v>
      </c>
      <c r="E178" s="24">
        <v>14</v>
      </c>
      <c r="F178" s="24"/>
      <c r="G178" s="24">
        <v>15</v>
      </c>
      <c r="H178" s="24">
        <v>1</v>
      </c>
      <c r="I178" s="24">
        <v>23</v>
      </c>
      <c r="J178" s="24">
        <v>3</v>
      </c>
      <c r="K178" s="24">
        <v>3</v>
      </c>
      <c r="L178" s="24"/>
      <c r="M178" s="24">
        <v>6</v>
      </c>
      <c r="N178" s="24"/>
      <c r="O178" s="24">
        <v>7</v>
      </c>
      <c r="P178" s="24"/>
      <c r="Q178" s="24"/>
      <c r="R178" s="24"/>
      <c r="S178" s="24"/>
      <c r="T178" s="18">
        <f t="shared" si="9"/>
        <v>88</v>
      </c>
    </row>
    <row r="179" spans="1:20" x14ac:dyDescent="0.2">
      <c r="A179" s="23" t="s">
        <v>244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18">
        <f t="shared" si="9"/>
        <v>0</v>
      </c>
    </row>
    <row r="180" spans="1:20" x14ac:dyDescent="0.2">
      <c r="A180" s="23" t="s">
        <v>174</v>
      </c>
      <c r="B180" s="24">
        <v>10</v>
      </c>
      <c r="C180" s="24">
        <v>1</v>
      </c>
      <c r="D180" s="24">
        <v>1</v>
      </c>
      <c r="E180" s="24"/>
      <c r="F180" s="24"/>
      <c r="G180" s="24">
        <v>3</v>
      </c>
      <c r="H180" s="24">
        <v>16</v>
      </c>
      <c r="I180" s="24">
        <v>5</v>
      </c>
      <c r="J180" s="24">
        <v>5</v>
      </c>
      <c r="K180" s="24">
        <v>9</v>
      </c>
      <c r="L180" s="24"/>
      <c r="M180" s="24">
        <v>6</v>
      </c>
      <c r="N180" s="24"/>
      <c r="O180" s="24"/>
      <c r="P180" s="24"/>
      <c r="Q180" s="24"/>
      <c r="R180" s="24"/>
      <c r="S180" s="24"/>
      <c r="T180" s="18">
        <f t="shared" si="9"/>
        <v>56</v>
      </c>
    </row>
    <row r="181" spans="1:20" x14ac:dyDescent="0.2">
      <c r="A181" s="23" t="s">
        <v>176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18">
        <f t="shared" si="9"/>
        <v>0</v>
      </c>
    </row>
    <row r="182" spans="1:20" x14ac:dyDescent="0.2">
      <c r="A182" s="23" t="s">
        <v>177</v>
      </c>
      <c r="B182" s="24">
        <v>18</v>
      </c>
      <c r="C182" s="24"/>
      <c r="D182" s="24">
        <v>2</v>
      </c>
      <c r="E182" s="24"/>
      <c r="F182" s="24"/>
      <c r="G182" s="24"/>
      <c r="H182" s="24"/>
      <c r="I182" s="24"/>
      <c r="J182" s="24">
        <v>4</v>
      </c>
      <c r="K182" s="24"/>
      <c r="L182" s="24"/>
      <c r="M182" s="24"/>
      <c r="N182" s="24"/>
      <c r="O182" s="24"/>
      <c r="P182" s="24"/>
      <c r="Q182" s="24"/>
      <c r="R182" s="24"/>
      <c r="S182" s="24"/>
      <c r="T182" s="18">
        <f t="shared" si="9"/>
        <v>24</v>
      </c>
    </row>
    <row r="183" spans="1:20" x14ac:dyDescent="0.2">
      <c r="A183" s="19" t="s">
        <v>178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7"/>
    </row>
    <row r="184" spans="1:20" x14ac:dyDescent="0.2">
      <c r="A184" s="23" t="s">
        <v>179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18">
        <f>SUM(B184:S184)</f>
        <v>0</v>
      </c>
    </row>
    <row r="185" spans="1:20" x14ac:dyDescent="0.2">
      <c r="A185" s="19" t="s">
        <v>319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7"/>
    </row>
    <row r="186" spans="1:20" x14ac:dyDescent="0.2">
      <c r="A186" s="23" t="s">
        <v>182</v>
      </c>
      <c r="B186" s="24"/>
      <c r="C186" s="24"/>
      <c r="D186" s="24">
        <v>5</v>
      </c>
      <c r="E186" s="24">
        <v>11</v>
      </c>
      <c r="F186" s="24"/>
      <c r="G186" s="24"/>
      <c r="H186" s="24"/>
      <c r="I186" s="24">
        <v>9</v>
      </c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18">
        <f>SUM(B186:S186)</f>
        <v>25</v>
      </c>
    </row>
    <row r="187" spans="1:20" x14ac:dyDescent="0.2">
      <c r="A187" s="23" t="s">
        <v>183</v>
      </c>
      <c r="B187" s="24"/>
      <c r="C187" s="24"/>
      <c r="D187" s="24"/>
      <c r="E187" s="24">
        <v>2</v>
      </c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18">
        <f>SUM(B187:S187)</f>
        <v>2</v>
      </c>
    </row>
    <row r="188" spans="1:20" x14ac:dyDescent="0.2">
      <c r="A188" s="23" t="s">
        <v>185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18">
        <f>SUM(B188:S188)</f>
        <v>0</v>
      </c>
    </row>
    <row r="189" spans="1:20" x14ac:dyDescent="0.2">
      <c r="A189" s="19" t="s">
        <v>186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7"/>
    </row>
    <row r="190" spans="1:20" ht="13.5" x14ac:dyDescent="0.2">
      <c r="A190" s="23" t="s">
        <v>320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>
        <v>1</v>
      </c>
      <c r="N190" s="24"/>
      <c r="O190" s="24">
        <v>2</v>
      </c>
      <c r="P190" s="24"/>
      <c r="Q190" s="24"/>
      <c r="R190" s="24"/>
      <c r="S190" s="24"/>
      <c r="T190" s="18">
        <f>SUM(B190:S190)</f>
        <v>3</v>
      </c>
    </row>
    <row r="191" spans="1:20" x14ac:dyDescent="0.2">
      <c r="A191" s="23" t="s">
        <v>188</v>
      </c>
      <c r="B191" s="24"/>
      <c r="C191" s="24">
        <v>4</v>
      </c>
      <c r="D191" s="24">
        <v>9</v>
      </c>
      <c r="E191" s="24">
        <v>3</v>
      </c>
      <c r="F191" s="24">
        <v>1</v>
      </c>
      <c r="G191" s="24"/>
      <c r="H191" s="24">
        <v>2</v>
      </c>
      <c r="I191" s="24">
        <v>7</v>
      </c>
      <c r="J191" s="24"/>
      <c r="K191" s="24"/>
      <c r="L191" s="24"/>
      <c r="M191" s="24">
        <v>7</v>
      </c>
      <c r="N191" s="24"/>
      <c r="O191" s="24">
        <v>2</v>
      </c>
      <c r="P191" s="24"/>
      <c r="Q191" s="24"/>
      <c r="R191" s="24"/>
      <c r="S191" s="24"/>
      <c r="T191" s="18">
        <f>SUM(B191:S191)</f>
        <v>35</v>
      </c>
    </row>
    <row r="192" spans="1:20" x14ac:dyDescent="0.2">
      <c r="A192" s="23" t="s">
        <v>189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0</v>
      </c>
    </row>
    <row r="193" spans="1:20" x14ac:dyDescent="0.2">
      <c r="A193" s="23" t="s">
        <v>190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18">
        <f>SUM(B193:S193)</f>
        <v>0</v>
      </c>
    </row>
    <row r="194" spans="1:20" x14ac:dyDescent="0.2">
      <c r="A194" s="19" t="s">
        <v>191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7"/>
    </row>
    <row r="195" spans="1:20" x14ac:dyDescent="0.2">
      <c r="A195" s="23" t="s">
        <v>192</v>
      </c>
      <c r="B195" s="24"/>
      <c r="C195" s="24"/>
      <c r="D195" s="24">
        <v>1</v>
      </c>
      <c r="E195" s="24">
        <v>1</v>
      </c>
      <c r="F195" s="24"/>
      <c r="G195" s="24"/>
      <c r="H195" s="24">
        <v>1</v>
      </c>
      <c r="I195" s="24"/>
      <c r="J195" s="24"/>
      <c r="K195" s="24"/>
      <c r="L195" s="24"/>
      <c r="M195" s="24"/>
      <c r="N195" s="24"/>
      <c r="O195" s="24">
        <v>4</v>
      </c>
      <c r="P195" s="24"/>
      <c r="Q195" s="24"/>
      <c r="R195" s="24"/>
      <c r="S195" s="24"/>
      <c r="T195" s="18">
        <f t="shared" ref="T195:T207" si="10">SUM(B195:S195)</f>
        <v>7</v>
      </c>
    </row>
    <row r="196" spans="1:20" x14ac:dyDescent="0.2">
      <c r="A196" s="23" t="s">
        <v>193</v>
      </c>
      <c r="B196" s="24"/>
      <c r="C196" s="24">
        <v>1</v>
      </c>
      <c r="D196" s="24"/>
      <c r="E196" s="24"/>
      <c r="F196" s="24"/>
      <c r="G196" s="24"/>
      <c r="H196" s="24"/>
      <c r="I196" s="24"/>
      <c r="J196" s="24"/>
      <c r="K196" s="24">
        <v>1</v>
      </c>
      <c r="L196" s="24"/>
      <c r="M196" s="24"/>
      <c r="N196" s="24"/>
      <c r="O196" s="24"/>
      <c r="P196" s="24"/>
      <c r="Q196" s="24"/>
      <c r="R196" s="24"/>
      <c r="S196" s="24"/>
      <c r="T196" s="18">
        <f t="shared" si="10"/>
        <v>2</v>
      </c>
    </row>
    <row r="197" spans="1:20" x14ac:dyDescent="0.2">
      <c r="A197" s="23" t="s">
        <v>194</v>
      </c>
      <c r="B197" s="24"/>
      <c r="C197" s="24"/>
      <c r="D197" s="24"/>
      <c r="E197" s="24">
        <v>4</v>
      </c>
      <c r="F197" s="24"/>
      <c r="G197" s="24">
        <v>7</v>
      </c>
      <c r="H197" s="24"/>
      <c r="I197" s="24">
        <v>6</v>
      </c>
      <c r="J197" s="24"/>
      <c r="K197" s="24">
        <v>1</v>
      </c>
      <c r="L197" s="24"/>
      <c r="M197" s="24">
        <v>9</v>
      </c>
      <c r="N197" s="24"/>
      <c r="O197" s="24">
        <v>2</v>
      </c>
      <c r="P197" s="24"/>
      <c r="Q197" s="24"/>
      <c r="R197" s="24"/>
      <c r="S197" s="24"/>
      <c r="T197" s="18">
        <f t="shared" si="10"/>
        <v>29</v>
      </c>
    </row>
    <row r="198" spans="1:20" x14ac:dyDescent="0.2">
      <c r="A198" s="23" t="s">
        <v>195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18">
        <f t="shared" si="10"/>
        <v>0</v>
      </c>
    </row>
    <row r="199" spans="1:20" x14ac:dyDescent="0.2">
      <c r="A199" s="23" t="s">
        <v>196</v>
      </c>
      <c r="B199" s="24">
        <v>9</v>
      </c>
      <c r="C199" s="24">
        <v>1</v>
      </c>
      <c r="D199" s="24">
        <v>7</v>
      </c>
      <c r="E199" s="24">
        <v>2</v>
      </c>
      <c r="F199" s="24"/>
      <c r="G199" s="24">
        <v>5</v>
      </c>
      <c r="H199" s="24">
        <v>1</v>
      </c>
      <c r="I199" s="24">
        <v>29</v>
      </c>
      <c r="J199" s="24">
        <v>4</v>
      </c>
      <c r="K199" s="24">
        <v>8</v>
      </c>
      <c r="L199" s="24"/>
      <c r="M199" s="24">
        <v>14</v>
      </c>
      <c r="N199" s="24"/>
      <c r="O199" s="24">
        <v>4</v>
      </c>
      <c r="P199" s="24"/>
      <c r="Q199" s="24"/>
      <c r="R199" s="24"/>
      <c r="S199" s="24"/>
      <c r="T199" s="18">
        <f t="shared" si="10"/>
        <v>84</v>
      </c>
    </row>
    <row r="200" spans="1:20" x14ac:dyDescent="0.2">
      <c r="A200" s="23" t="s">
        <v>197</v>
      </c>
      <c r="B200" s="24"/>
      <c r="C200" s="24"/>
      <c r="D200" s="24"/>
      <c r="E200" s="24">
        <v>2</v>
      </c>
      <c r="F200" s="24"/>
      <c r="G200" s="24"/>
      <c r="H200" s="24">
        <v>2</v>
      </c>
      <c r="I200" s="24"/>
      <c r="J200" s="24"/>
      <c r="K200" s="24">
        <v>1</v>
      </c>
      <c r="L200" s="24"/>
      <c r="M200" s="24"/>
      <c r="N200" s="24"/>
      <c r="O200" s="24">
        <v>3</v>
      </c>
      <c r="P200" s="24"/>
      <c r="Q200" s="24"/>
      <c r="R200" s="24"/>
      <c r="S200" s="24"/>
      <c r="T200" s="18">
        <f t="shared" si="10"/>
        <v>8</v>
      </c>
    </row>
    <row r="201" spans="1:20" x14ac:dyDescent="0.2">
      <c r="A201" s="23" t="s">
        <v>198</v>
      </c>
      <c r="B201" s="24">
        <v>2</v>
      </c>
      <c r="C201" s="24"/>
      <c r="D201" s="24">
        <v>4</v>
      </c>
      <c r="E201" s="24">
        <v>12</v>
      </c>
      <c r="F201" s="24">
        <v>1</v>
      </c>
      <c r="G201" s="24">
        <v>4</v>
      </c>
      <c r="H201" s="24">
        <v>1</v>
      </c>
      <c r="I201" s="24">
        <v>13</v>
      </c>
      <c r="J201" s="24">
        <v>9</v>
      </c>
      <c r="K201" s="24">
        <v>5</v>
      </c>
      <c r="L201" s="24"/>
      <c r="M201" s="24">
        <v>11</v>
      </c>
      <c r="N201" s="24"/>
      <c r="O201" s="24">
        <v>10</v>
      </c>
      <c r="P201" s="24">
        <v>1</v>
      </c>
      <c r="Q201" s="24"/>
      <c r="R201" s="24"/>
      <c r="S201" s="24"/>
      <c r="T201" s="18">
        <f t="shared" si="10"/>
        <v>73</v>
      </c>
    </row>
    <row r="202" spans="1:20" x14ac:dyDescent="0.2">
      <c r="A202" s="23" t="s">
        <v>199</v>
      </c>
      <c r="B202" s="24"/>
      <c r="C202" s="24"/>
      <c r="D202" s="24"/>
      <c r="E202" s="24">
        <v>1</v>
      </c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1</v>
      </c>
    </row>
    <row r="203" spans="1:20" x14ac:dyDescent="0.2">
      <c r="A203" s="23" t="s">
        <v>200</v>
      </c>
      <c r="B203" s="24"/>
      <c r="C203" s="24"/>
      <c r="D203" s="24"/>
      <c r="E203" s="24">
        <v>1</v>
      </c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18">
        <f t="shared" si="10"/>
        <v>1</v>
      </c>
    </row>
    <row r="204" spans="1:20" x14ac:dyDescent="0.2">
      <c r="A204" s="23" t="s">
        <v>201</v>
      </c>
      <c r="B204" s="24"/>
      <c r="C204" s="24"/>
      <c r="D204" s="24"/>
      <c r="E204" s="24">
        <v>1</v>
      </c>
      <c r="F204" s="24"/>
      <c r="G204" s="24"/>
      <c r="H204" s="24">
        <v>2</v>
      </c>
      <c r="I204" s="24"/>
      <c r="J204" s="24"/>
      <c r="K204" s="24">
        <v>4</v>
      </c>
      <c r="L204" s="24"/>
      <c r="M204" s="24"/>
      <c r="N204" s="24"/>
      <c r="O204" s="24">
        <v>2</v>
      </c>
      <c r="P204" s="24"/>
      <c r="Q204" s="24"/>
      <c r="R204" s="24"/>
      <c r="S204" s="24"/>
      <c r="T204" s="18">
        <f t="shared" si="10"/>
        <v>9</v>
      </c>
    </row>
    <row r="205" spans="1:20" x14ac:dyDescent="0.2">
      <c r="A205" s="23" t="s">
        <v>202</v>
      </c>
      <c r="B205" s="24"/>
      <c r="C205" s="24"/>
      <c r="D205" s="24"/>
      <c r="E205" s="24">
        <v>5</v>
      </c>
      <c r="F205" s="24"/>
      <c r="G205" s="24">
        <v>1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18">
        <f t="shared" si="10"/>
        <v>6</v>
      </c>
    </row>
    <row r="206" spans="1:20" x14ac:dyDescent="0.2">
      <c r="A206" s="23" t="s">
        <v>203</v>
      </c>
      <c r="B206" s="24"/>
      <c r="C206" s="24"/>
      <c r="D206" s="24"/>
      <c r="E206" s="24">
        <v>4</v>
      </c>
      <c r="F206" s="24"/>
      <c r="G206" s="24">
        <v>1</v>
      </c>
      <c r="H206" s="24">
        <v>2</v>
      </c>
      <c r="I206" s="24">
        <v>2</v>
      </c>
      <c r="J206" s="24"/>
      <c r="K206" s="24"/>
      <c r="L206" s="24"/>
      <c r="M206" s="24">
        <v>2</v>
      </c>
      <c r="N206" s="24"/>
      <c r="O206" s="24">
        <v>1</v>
      </c>
      <c r="P206" s="24"/>
      <c r="Q206" s="24"/>
      <c r="R206" s="24"/>
      <c r="S206" s="24"/>
      <c r="T206" s="18">
        <f t="shared" si="10"/>
        <v>12</v>
      </c>
    </row>
    <row r="207" spans="1:20" x14ac:dyDescent="0.2">
      <c r="A207" s="23" t="s">
        <v>204</v>
      </c>
      <c r="B207" s="24"/>
      <c r="C207" s="24"/>
      <c r="D207" s="24"/>
      <c r="E207" s="24">
        <v>1</v>
      </c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18">
        <f t="shared" si="10"/>
        <v>1</v>
      </c>
    </row>
    <row r="208" spans="1:20" x14ac:dyDescent="0.2">
      <c r="A208" s="19" t="s">
        <v>205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7"/>
    </row>
    <row r="209" spans="1:20" x14ac:dyDescent="0.2">
      <c r="A209" s="23" t="s">
        <v>206</v>
      </c>
      <c r="B209" s="24"/>
      <c r="C209" s="24"/>
      <c r="D209" s="24"/>
      <c r="E209" s="24">
        <v>2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>SUM(B209:S209)</f>
        <v>2</v>
      </c>
    </row>
    <row r="210" spans="1:20" x14ac:dyDescent="0.2">
      <c r="A210" s="23" t="s">
        <v>207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0</v>
      </c>
    </row>
    <row r="211" spans="1:20" x14ac:dyDescent="0.2">
      <c r="A211" s="23" t="s">
        <v>208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209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0</v>
      </c>
    </row>
    <row r="213" spans="1:20" x14ac:dyDescent="0.2">
      <c r="A213" s="23" t="s">
        <v>210</v>
      </c>
      <c r="B213" s="24"/>
      <c r="C213" s="24"/>
      <c r="D213" s="24">
        <v>2</v>
      </c>
      <c r="E213" s="24">
        <v>24</v>
      </c>
      <c r="F213" s="24"/>
      <c r="G213" s="24">
        <v>1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18">
        <f>SUM(B213:S213)</f>
        <v>27</v>
      </c>
    </row>
    <row r="214" spans="1:20" x14ac:dyDescent="0.2">
      <c r="A214" s="19" t="s">
        <v>211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7"/>
    </row>
    <row r="215" spans="1:20" x14ac:dyDescent="0.2">
      <c r="A215" s="23" t="s">
        <v>212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18">
        <f>SUM(B215:S215)</f>
        <v>0</v>
      </c>
    </row>
    <row r="216" spans="1:20" x14ac:dyDescent="0.2">
      <c r="A216" s="19" t="s">
        <v>213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7"/>
    </row>
    <row r="217" spans="1:20" x14ac:dyDescent="0.2">
      <c r="A217" s="30" t="s">
        <v>321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18">
        <f>SUM(B217:S217)</f>
        <v>0</v>
      </c>
    </row>
    <row r="218" spans="1:20" x14ac:dyDescent="0.2">
      <c r="A218" s="19" t="s">
        <v>322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7"/>
    </row>
    <row r="219" spans="1:20" x14ac:dyDescent="0.2">
      <c r="A219" s="23" t="s">
        <v>216</v>
      </c>
      <c r="B219" s="24"/>
      <c r="C219" s="24"/>
      <c r="D219" s="24">
        <v>3</v>
      </c>
      <c r="E219" s="24">
        <v>1</v>
      </c>
      <c r="F219" s="24"/>
      <c r="G219" s="24"/>
      <c r="H219" s="24"/>
      <c r="I219" s="24">
        <v>6</v>
      </c>
      <c r="J219" s="24"/>
      <c r="K219" s="24"/>
      <c r="L219" s="24"/>
      <c r="M219" s="24">
        <v>4</v>
      </c>
      <c r="N219" s="24"/>
      <c r="O219" s="24">
        <v>2</v>
      </c>
      <c r="P219" s="24"/>
      <c r="Q219" s="24"/>
      <c r="R219" s="24"/>
      <c r="S219" s="24"/>
      <c r="T219" s="18">
        <f>SUM(B219:S219)</f>
        <v>16</v>
      </c>
    </row>
    <row r="220" spans="1:20" x14ac:dyDescent="0.2">
      <c r="A220" s="23" t="s">
        <v>286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0</v>
      </c>
    </row>
    <row r="221" spans="1:20" x14ac:dyDescent="0.2">
      <c r="A221" s="23" t="s">
        <v>218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18">
        <f>SUM(B221:S221)</f>
        <v>0</v>
      </c>
    </row>
    <row r="222" spans="1:20" x14ac:dyDescent="0.2">
      <c r="A222" s="19" t="s">
        <v>217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7"/>
    </row>
    <row r="223" spans="1:20" x14ac:dyDescent="0.2">
      <c r="A223" s="30" t="s">
        <v>323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18">
        <f t="shared" ref="T223:T232" si="11">SUM(B223:S223)</f>
        <v>0</v>
      </c>
    </row>
    <row r="224" spans="1:20" x14ac:dyDescent="0.2">
      <c r="A224" s="23" t="s">
        <v>221</v>
      </c>
      <c r="B224" s="24"/>
      <c r="C224" s="24">
        <v>1</v>
      </c>
      <c r="D224" s="24">
        <v>1</v>
      </c>
      <c r="E224" s="24"/>
      <c r="F224" s="24"/>
      <c r="G224" s="24"/>
      <c r="H224" s="24">
        <v>2</v>
      </c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18">
        <f t="shared" si="11"/>
        <v>4</v>
      </c>
    </row>
    <row r="225" spans="1:20" x14ac:dyDescent="0.2">
      <c r="A225" s="23" t="s">
        <v>222</v>
      </c>
      <c r="B225" s="24"/>
      <c r="C225" s="24"/>
      <c r="D225" s="24"/>
      <c r="E225" s="24">
        <v>4</v>
      </c>
      <c r="F225" s="24"/>
      <c r="G225" s="24"/>
      <c r="H225" s="24">
        <v>4</v>
      </c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18">
        <f t="shared" si="11"/>
        <v>8</v>
      </c>
    </row>
    <row r="226" spans="1:20" x14ac:dyDescent="0.2">
      <c r="A226" s="23" t="s">
        <v>223</v>
      </c>
      <c r="B226" s="24"/>
      <c r="C226" s="24"/>
      <c r="D226" s="24">
        <v>1</v>
      </c>
      <c r="E226" s="24">
        <v>3</v>
      </c>
      <c r="F226" s="24"/>
      <c r="G226" s="24"/>
      <c r="H226" s="24">
        <v>3</v>
      </c>
      <c r="I226" s="24"/>
      <c r="J226" s="24"/>
      <c r="K226" s="24">
        <v>1</v>
      </c>
      <c r="L226" s="24"/>
      <c r="M226" s="24"/>
      <c r="N226" s="24"/>
      <c r="O226" s="24"/>
      <c r="P226" s="24"/>
      <c r="Q226" s="24"/>
      <c r="R226" s="24"/>
      <c r="S226" s="24"/>
      <c r="T226" s="18">
        <f t="shared" si="11"/>
        <v>8</v>
      </c>
    </row>
    <row r="227" spans="1:20" x14ac:dyDescent="0.2">
      <c r="A227" s="23" t="s">
        <v>224</v>
      </c>
      <c r="B227" s="24"/>
      <c r="C227" s="24"/>
      <c r="D227" s="24"/>
      <c r="E227" s="24"/>
      <c r="F227" s="24"/>
      <c r="G227" s="24"/>
      <c r="H227" s="24"/>
      <c r="I227" s="24"/>
      <c r="J227" s="24">
        <v>10</v>
      </c>
      <c r="K227" s="24"/>
      <c r="L227" s="24"/>
      <c r="M227" s="24"/>
      <c r="N227" s="24"/>
      <c r="O227" s="24"/>
      <c r="P227" s="24"/>
      <c r="Q227" s="24"/>
      <c r="R227" s="24"/>
      <c r="S227" s="24"/>
      <c r="T227" s="18">
        <f t="shared" si="11"/>
        <v>10</v>
      </c>
    </row>
    <row r="228" spans="1:20" x14ac:dyDescent="0.2">
      <c r="A228" s="23" t="s">
        <v>225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0</v>
      </c>
    </row>
    <row r="229" spans="1:20" x14ac:dyDescent="0.2">
      <c r="A229" s="23" t="s">
        <v>226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18">
        <f t="shared" si="11"/>
        <v>0</v>
      </c>
    </row>
    <row r="230" spans="1:20" x14ac:dyDescent="0.2">
      <c r="A230" s="23" t="s">
        <v>227</v>
      </c>
      <c r="B230" s="24">
        <v>5</v>
      </c>
      <c r="C230" s="24">
        <v>15</v>
      </c>
      <c r="D230" s="24">
        <v>6</v>
      </c>
      <c r="E230" s="24">
        <v>16</v>
      </c>
      <c r="F230" s="24">
        <v>1</v>
      </c>
      <c r="G230" s="24">
        <v>4</v>
      </c>
      <c r="H230" s="24">
        <v>11</v>
      </c>
      <c r="I230" s="24">
        <v>17</v>
      </c>
      <c r="J230" s="24">
        <v>4</v>
      </c>
      <c r="K230" s="24">
        <v>21</v>
      </c>
      <c r="L230" s="24"/>
      <c r="M230" s="24">
        <v>13</v>
      </c>
      <c r="N230" s="24"/>
      <c r="O230" s="24">
        <v>2</v>
      </c>
      <c r="P230" s="24"/>
      <c r="Q230" s="24"/>
      <c r="R230" s="24"/>
      <c r="S230" s="24"/>
      <c r="T230" s="18">
        <f t="shared" si="11"/>
        <v>115</v>
      </c>
    </row>
    <row r="231" spans="1:20" x14ac:dyDescent="0.2">
      <c r="A231" s="23" t="s">
        <v>228</v>
      </c>
      <c r="B231" s="24"/>
      <c r="C231" s="24"/>
      <c r="D231" s="24"/>
      <c r="E231" s="24">
        <v>2</v>
      </c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18">
        <f t="shared" si="11"/>
        <v>2</v>
      </c>
    </row>
    <row r="232" spans="1:20" x14ac:dyDescent="0.2">
      <c r="A232" s="23" t="s">
        <v>229</v>
      </c>
      <c r="B232" s="24"/>
      <c r="C232" s="24"/>
      <c r="D232" s="24">
        <v>3</v>
      </c>
      <c r="E232" s="24"/>
      <c r="F232" s="24">
        <v>1</v>
      </c>
      <c r="G232" s="24"/>
      <c r="H232" s="24"/>
      <c r="I232" s="24">
        <v>2</v>
      </c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18">
        <f t="shared" si="11"/>
        <v>6</v>
      </c>
    </row>
    <row r="233" spans="1:20" x14ac:dyDescent="0.2">
      <c r="A233" s="19" t="s">
        <v>230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7"/>
    </row>
    <row r="234" spans="1:20" ht="13.5" x14ac:dyDescent="0.2">
      <c r="A234" s="23" t="s">
        <v>324</v>
      </c>
      <c r="B234" s="24"/>
      <c r="C234" s="24"/>
      <c r="D234" s="24"/>
      <c r="E234" s="24"/>
      <c r="F234" s="24"/>
      <c r="G234" s="24"/>
      <c r="H234" s="24">
        <v>1</v>
      </c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18">
        <f t="shared" ref="T234:T246" si="12">SUM(B234:S234)</f>
        <v>1</v>
      </c>
    </row>
    <row r="235" spans="1:20" x14ac:dyDescent="0.2">
      <c r="A235" s="23" t="s">
        <v>273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18">
        <f t="shared" si="12"/>
        <v>0</v>
      </c>
    </row>
    <row r="236" spans="1:20" x14ac:dyDescent="0.2">
      <c r="A236" s="23" t="s">
        <v>231</v>
      </c>
      <c r="B236" s="24">
        <v>27</v>
      </c>
      <c r="C236" s="24">
        <v>8</v>
      </c>
      <c r="D236" s="24">
        <v>6</v>
      </c>
      <c r="E236" s="24">
        <v>9</v>
      </c>
      <c r="F236" s="24"/>
      <c r="G236" s="24"/>
      <c r="H236" s="24">
        <v>7</v>
      </c>
      <c r="I236" s="24">
        <v>6</v>
      </c>
      <c r="J236" s="24">
        <v>1</v>
      </c>
      <c r="K236" s="24">
        <v>14</v>
      </c>
      <c r="L236" s="24"/>
      <c r="M236" s="24">
        <v>1</v>
      </c>
      <c r="N236" s="24"/>
      <c r="O236" s="24">
        <v>12</v>
      </c>
      <c r="P236" s="24"/>
      <c r="Q236" s="24"/>
      <c r="R236" s="24"/>
      <c r="S236" s="24"/>
      <c r="T236" s="18">
        <f t="shared" si="12"/>
        <v>91</v>
      </c>
    </row>
    <row r="237" spans="1:20" x14ac:dyDescent="0.2">
      <c r="A237" s="23" t="s">
        <v>232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18">
        <f t="shared" si="12"/>
        <v>0</v>
      </c>
    </row>
    <row r="238" spans="1:20" x14ac:dyDescent="0.2">
      <c r="A238" s="23" t="s">
        <v>233</v>
      </c>
      <c r="B238" s="24">
        <v>8</v>
      </c>
      <c r="C238" s="24">
        <v>1</v>
      </c>
      <c r="D238" s="24"/>
      <c r="E238" s="24"/>
      <c r="F238" s="24"/>
      <c r="G238" s="24">
        <v>1</v>
      </c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18">
        <f t="shared" si="12"/>
        <v>10</v>
      </c>
    </row>
    <row r="239" spans="1:20" x14ac:dyDescent="0.2">
      <c r="A239" s="23" t="s">
        <v>234</v>
      </c>
      <c r="B239" s="24">
        <v>14</v>
      </c>
      <c r="C239" s="24"/>
      <c r="D239" s="24"/>
      <c r="E239" s="24"/>
      <c r="F239" s="24"/>
      <c r="G239" s="24"/>
      <c r="H239" s="24"/>
      <c r="I239" s="24"/>
      <c r="J239" s="24">
        <v>2</v>
      </c>
      <c r="K239" s="24"/>
      <c r="L239" s="24"/>
      <c r="M239" s="24"/>
      <c r="N239" s="24"/>
      <c r="O239" s="24"/>
      <c r="P239" s="24"/>
      <c r="Q239" s="24"/>
      <c r="R239" s="24"/>
      <c r="S239" s="24"/>
      <c r="T239" s="18">
        <f t="shared" si="12"/>
        <v>16</v>
      </c>
    </row>
    <row r="240" spans="1:20" x14ac:dyDescent="0.2">
      <c r="A240" s="23" t="s">
        <v>235</v>
      </c>
      <c r="B240" s="24"/>
      <c r="C240" s="24"/>
      <c r="D240" s="24"/>
      <c r="E240" s="24">
        <v>8</v>
      </c>
      <c r="F240" s="24">
        <v>1</v>
      </c>
      <c r="G240" s="24">
        <v>5</v>
      </c>
      <c r="H240" s="24">
        <v>2</v>
      </c>
      <c r="I240" s="24">
        <v>1</v>
      </c>
      <c r="J240" s="24"/>
      <c r="K240" s="24">
        <v>1</v>
      </c>
      <c r="L240" s="24"/>
      <c r="M240" s="24">
        <v>11</v>
      </c>
      <c r="N240" s="24"/>
      <c r="O240" s="24"/>
      <c r="P240" s="24">
        <v>4</v>
      </c>
      <c r="Q240" s="24"/>
      <c r="R240" s="24"/>
      <c r="S240" s="24"/>
      <c r="T240" s="18">
        <f t="shared" si="12"/>
        <v>33</v>
      </c>
    </row>
    <row r="241" spans="1:20" x14ac:dyDescent="0.2">
      <c r="A241" s="23" t="s">
        <v>236</v>
      </c>
      <c r="B241" s="24"/>
      <c r="C241" s="24"/>
      <c r="D241" s="24"/>
      <c r="E241" s="24">
        <v>5</v>
      </c>
      <c r="F241" s="24"/>
      <c r="G241" s="24"/>
      <c r="H241" s="24"/>
      <c r="I241" s="24"/>
      <c r="J241" s="24"/>
      <c r="K241" s="24"/>
      <c r="L241" s="24"/>
      <c r="M241" s="24">
        <v>1</v>
      </c>
      <c r="N241" s="24"/>
      <c r="O241" s="24"/>
      <c r="P241" s="24"/>
      <c r="Q241" s="24"/>
      <c r="R241" s="24"/>
      <c r="S241" s="24"/>
      <c r="T241" s="18">
        <f t="shared" si="12"/>
        <v>6</v>
      </c>
    </row>
    <row r="242" spans="1:20" x14ac:dyDescent="0.2">
      <c r="A242" s="23" t="s">
        <v>237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18">
        <f t="shared" si="12"/>
        <v>0</v>
      </c>
    </row>
    <row r="243" spans="1:20" x14ac:dyDescent="0.2">
      <c r="A243" s="23" t="s">
        <v>238</v>
      </c>
      <c r="B243" s="24">
        <v>7</v>
      </c>
      <c r="C243" s="24"/>
      <c r="D243" s="24"/>
      <c r="E243" s="24">
        <v>2</v>
      </c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18">
        <f t="shared" si="12"/>
        <v>9</v>
      </c>
    </row>
    <row r="244" spans="1:20" x14ac:dyDescent="0.2">
      <c r="A244" s="23" t="s">
        <v>239</v>
      </c>
      <c r="B244" s="24">
        <v>35</v>
      </c>
      <c r="C244" s="24">
        <v>1</v>
      </c>
      <c r="D244" s="24">
        <v>17</v>
      </c>
      <c r="E244" s="24">
        <v>23</v>
      </c>
      <c r="F244" s="24">
        <v>1</v>
      </c>
      <c r="G244" s="24">
        <v>10</v>
      </c>
      <c r="H244" s="24">
        <v>9</v>
      </c>
      <c r="I244" s="24">
        <v>9</v>
      </c>
      <c r="J244" s="24">
        <v>6</v>
      </c>
      <c r="K244" s="24">
        <v>24</v>
      </c>
      <c r="L244" s="24"/>
      <c r="M244" s="24">
        <v>1</v>
      </c>
      <c r="N244" s="24"/>
      <c r="O244" s="24">
        <v>17</v>
      </c>
      <c r="P244" s="24">
        <v>6</v>
      </c>
      <c r="Q244" s="24"/>
      <c r="R244" s="24"/>
      <c r="S244" s="24"/>
      <c r="T244" s="18">
        <f t="shared" si="12"/>
        <v>159</v>
      </c>
    </row>
    <row r="245" spans="1:20" x14ac:dyDescent="0.2">
      <c r="A245" s="23" t="s">
        <v>240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18">
        <f>SUM(B245:S245)</f>
        <v>0</v>
      </c>
    </row>
    <row r="246" spans="1:20" x14ac:dyDescent="0.2">
      <c r="A246" s="23" t="s">
        <v>241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18">
        <f t="shared" si="12"/>
        <v>0</v>
      </c>
    </row>
    <row r="247" spans="1:20" x14ac:dyDescent="0.2">
      <c r="A247" s="19" t="s">
        <v>285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7"/>
    </row>
    <row r="248" spans="1:20" x14ac:dyDescent="0.2">
      <c r="A248" s="23" t="s">
        <v>243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>
        <f>SUM(B248:S248)</f>
        <v>0</v>
      </c>
    </row>
    <row r="249" spans="1:20" x14ac:dyDescent="0.2">
      <c r="A249" s="3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18"/>
    </row>
    <row r="250" spans="1:20" x14ac:dyDescent="0.2">
      <c r="A250" s="3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32"/>
    </row>
    <row r="251" spans="1:20" x14ac:dyDescent="0.2">
      <c r="A251" s="33" t="s">
        <v>284</v>
      </c>
      <c r="B251" s="18">
        <f t="shared" ref="B251:T251" si="13">SUM(B4:B250)</f>
        <v>277</v>
      </c>
      <c r="C251" s="18">
        <f t="shared" si="13"/>
        <v>43</v>
      </c>
      <c r="D251" s="18">
        <f t="shared" si="13"/>
        <v>143</v>
      </c>
      <c r="E251" s="18">
        <f t="shared" si="13"/>
        <v>286</v>
      </c>
      <c r="F251" s="18">
        <f t="shared" si="13"/>
        <v>13</v>
      </c>
      <c r="G251" s="18">
        <f t="shared" si="13"/>
        <v>142</v>
      </c>
      <c r="H251" s="18">
        <f t="shared" si="13"/>
        <v>138</v>
      </c>
      <c r="I251" s="18">
        <f t="shared" si="13"/>
        <v>199</v>
      </c>
      <c r="J251" s="18">
        <f t="shared" si="13"/>
        <v>103</v>
      </c>
      <c r="K251" s="18">
        <f t="shared" si="13"/>
        <v>160</v>
      </c>
      <c r="L251" s="18">
        <f t="shared" si="13"/>
        <v>0</v>
      </c>
      <c r="M251" s="18">
        <f t="shared" si="13"/>
        <v>189</v>
      </c>
      <c r="N251" s="18">
        <f t="shared" si="13"/>
        <v>0</v>
      </c>
      <c r="O251" s="18">
        <f t="shared" si="13"/>
        <v>116</v>
      </c>
      <c r="P251" s="18">
        <f t="shared" si="13"/>
        <v>14</v>
      </c>
      <c r="Q251" s="18">
        <f t="shared" si="13"/>
        <v>0</v>
      </c>
      <c r="R251" s="18">
        <f t="shared" si="13"/>
        <v>0</v>
      </c>
      <c r="S251" s="18">
        <f t="shared" si="13"/>
        <v>0</v>
      </c>
      <c r="T251" s="18">
        <f t="shared" si="13"/>
        <v>1823</v>
      </c>
    </row>
    <row r="252" spans="1:20" x14ac:dyDescent="0.2">
      <c r="A252" s="34" t="s">
        <v>248</v>
      </c>
      <c r="B252" s="27">
        <f t="shared" ref="B252:S252" si="14">COUNT(B3:B250)</f>
        <v>28</v>
      </c>
      <c r="C252" s="27">
        <f t="shared" si="14"/>
        <v>19</v>
      </c>
      <c r="D252" s="27">
        <f t="shared" si="14"/>
        <v>35</v>
      </c>
      <c r="E252" s="27">
        <f t="shared" si="14"/>
        <v>65</v>
      </c>
      <c r="F252" s="27">
        <f t="shared" si="14"/>
        <v>12</v>
      </c>
      <c r="G252" s="27">
        <f t="shared" si="14"/>
        <v>37</v>
      </c>
      <c r="H252" s="27">
        <f t="shared" si="14"/>
        <v>35</v>
      </c>
      <c r="I252" s="27">
        <f t="shared" si="14"/>
        <v>30</v>
      </c>
      <c r="J252" s="27">
        <f t="shared" si="14"/>
        <v>30</v>
      </c>
      <c r="K252" s="27">
        <f t="shared" si="14"/>
        <v>27</v>
      </c>
      <c r="L252" s="27">
        <f t="shared" si="14"/>
        <v>0</v>
      </c>
      <c r="M252" s="27">
        <f t="shared" si="14"/>
        <v>36</v>
      </c>
      <c r="N252" s="27">
        <f t="shared" si="14"/>
        <v>0</v>
      </c>
      <c r="O252" s="27">
        <f t="shared" si="14"/>
        <v>26</v>
      </c>
      <c r="P252" s="27">
        <f t="shared" si="14"/>
        <v>6</v>
      </c>
      <c r="Q252" s="27">
        <f t="shared" si="14"/>
        <v>0</v>
      </c>
      <c r="R252" s="27">
        <f t="shared" si="14"/>
        <v>0</v>
      </c>
      <c r="S252" s="27">
        <f t="shared" si="14"/>
        <v>0</v>
      </c>
      <c r="T252" s="35">
        <f>COUNTIF(T4:T250,"&gt;0")</f>
        <v>95</v>
      </c>
    </row>
    <row r="253" spans="1:20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36" t="s">
        <v>325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326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327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328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329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 t="s">
        <v>330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3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3" t="s">
        <v>397</v>
      </c>
      <c r="B261" s="2"/>
      <c r="C261" s="2"/>
      <c r="D261" s="2"/>
      <c r="E261" s="44" t="s">
        <v>355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3" t="s">
        <v>396</v>
      </c>
      <c r="B262" s="2"/>
      <c r="C262" s="2"/>
      <c r="D262" s="2"/>
      <c r="E262" s="42" t="s">
        <v>398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266</v>
      </c>
      <c r="B263" s="2"/>
      <c r="C263" s="2"/>
      <c r="D263" s="2"/>
      <c r="E263" s="42" t="s">
        <v>399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3" t="s">
        <v>332</v>
      </c>
      <c r="B264" s="2"/>
      <c r="C264" s="2"/>
      <c r="D264" s="2"/>
      <c r="E264" s="42" t="s">
        <v>400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7" t="s">
        <v>333</v>
      </c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9"/>
      <c r="T266" s="40"/>
    </row>
  </sheetData>
  <mergeCells count="1">
    <mergeCell ref="B1:S1"/>
  </mergeCells>
  <pageMargins left="0.7" right="0.7" top="0.75" bottom="0.75" header="0.3" footer="0.3"/>
  <pageSetup orientation="portrait" horizontalDpi="4294967292" verticalDpi="429496729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7"/>
  <sheetViews>
    <sheetView zoomScaleNormal="100" workbookViewId="0">
      <pane ySplit="2" topLeftCell="A116" activePane="bottomLeft" state="frozen"/>
      <selection pane="bottomLeft" activeCell="A263" sqref="A263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386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6</v>
      </c>
      <c r="H5" s="24"/>
      <c r="I5" s="24">
        <v>1</v>
      </c>
      <c r="J5" s="24">
        <v>1</v>
      </c>
      <c r="K5" s="24"/>
      <c r="L5" s="24"/>
      <c r="M5" s="24">
        <v>3</v>
      </c>
      <c r="N5" s="24"/>
      <c r="O5" s="24">
        <v>1</v>
      </c>
      <c r="P5" s="24"/>
      <c r="Q5" s="24"/>
      <c r="R5" s="24"/>
      <c r="S5" s="24"/>
      <c r="T5" s="18">
        <f>SUM(B5:S5)</f>
        <v>12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/>
      <c r="F17" s="24"/>
      <c r="G17" s="24">
        <v>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8">
        <f t="shared" ref="T17:T38" si="0">SUM(B17:S17)</f>
        <v>4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>
        <v>15</v>
      </c>
      <c r="F20" s="24">
        <v>3</v>
      </c>
      <c r="G20" s="24">
        <v>2</v>
      </c>
      <c r="H20" s="24"/>
      <c r="I20" s="24"/>
      <c r="J20" s="24"/>
      <c r="K20" s="24"/>
      <c r="L20" s="24"/>
      <c r="M20" s="24">
        <v>1</v>
      </c>
      <c r="N20" s="24"/>
      <c r="O20" s="24"/>
      <c r="P20" s="24"/>
      <c r="Q20" s="24"/>
      <c r="R20" s="24"/>
      <c r="S20" s="24"/>
      <c r="T20" s="18">
        <f t="shared" si="0"/>
        <v>21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>
        <v>1</v>
      </c>
      <c r="F29" s="24"/>
      <c r="G29" s="24"/>
      <c r="H29" s="24"/>
      <c r="I29" s="24">
        <v>1</v>
      </c>
      <c r="J29" s="24"/>
      <c r="K29" s="24"/>
      <c r="L29" s="24">
        <v>2</v>
      </c>
      <c r="M29" s="24"/>
      <c r="N29" s="24"/>
      <c r="O29" s="24"/>
      <c r="P29" s="24"/>
      <c r="Q29" s="24"/>
      <c r="R29" s="24"/>
      <c r="S29" s="24"/>
      <c r="T29" s="18">
        <f t="shared" si="0"/>
        <v>4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>
        <v>4</v>
      </c>
      <c r="N33" s="24"/>
      <c r="O33" s="24"/>
      <c r="P33" s="24"/>
      <c r="Q33" s="24"/>
      <c r="R33" s="24"/>
      <c r="S33" s="24"/>
      <c r="T33" s="18">
        <f t="shared" si="0"/>
        <v>4</v>
      </c>
    </row>
    <row r="34" spans="1:20" x14ac:dyDescent="0.2">
      <c r="A34" s="23" t="s">
        <v>31</v>
      </c>
      <c r="B34" s="24"/>
      <c r="C34" s="24"/>
      <c r="D34" s="24"/>
      <c r="E34" s="24">
        <v>1</v>
      </c>
      <c r="F34" s="24"/>
      <c r="G34" s="24">
        <v>23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8">
        <f t="shared" si="0"/>
        <v>24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0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0</v>
      </c>
    </row>
    <row r="37" spans="1:20" x14ac:dyDescent="0.2">
      <c r="A37" s="23" t="s">
        <v>34</v>
      </c>
      <c r="B37" s="24"/>
      <c r="C37" s="24"/>
      <c r="D37" s="24"/>
      <c r="E37" s="24"/>
      <c r="F37" s="24"/>
      <c r="G37" s="24">
        <v>1</v>
      </c>
      <c r="H37" s="24"/>
      <c r="I37" s="24"/>
      <c r="J37" s="24"/>
      <c r="K37" s="24"/>
      <c r="L37" s="24">
        <v>1</v>
      </c>
      <c r="M37" s="24"/>
      <c r="N37" s="24"/>
      <c r="O37" s="24"/>
      <c r="P37" s="24"/>
      <c r="Q37" s="24"/>
      <c r="R37" s="24"/>
      <c r="S37" s="24"/>
      <c r="T37" s="18">
        <f t="shared" si="0"/>
        <v>2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/>
      <c r="D40" s="24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v>1</v>
      </c>
      <c r="P40" s="24">
        <v>3</v>
      </c>
      <c r="Q40" s="24"/>
      <c r="R40" s="24"/>
      <c r="S40" s="24"/>
      <c r="T40" s="18">
        <f t="shared" ref="T40:T54" si="1">SUM(B40:S40)</f>
        <v>6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0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0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/>
      <c r="D46" s="24">
        <v>1</v>
      </c>
      <c r="E46" s="24">
        <v>1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18">
        <f t="shared" si="1"/>
        <v>2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0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0</v>
      </c>
    </row>
    <row r="49" spans="1:20" x14ac:dyDescent="0.2">
      <c r="A49" s="23" t="s">
        <v>47</v>
      </c>
      <c r="B49" s="24"/>
      <c r="C49" s="24"/>
      <c r="D49" s="24"/>
      <c r="E49" s="24"/>
      <c r="F49" s="24"/>
      <c r="G49" s="24">
        <v>1</v>
      </c>
      <c r="H49" s="24"/>
      <c r="I49" s="24"/>
      <c r="J49" s="24"/>
      <c r="K49" s="24"/>
      <c r="L49" s="24"/>
      <c r="M49" s="24">
        <v>1</v>
      </c>
      <c r="N49" s="24"/>
      <c r="O49" s="24"/>
      <c r="P49" s="24"/>
      <c r="Q49" s="24"/>
      <c r="R49" s="24"/>
      <c r="S49" s="24"/>
      <c r="T49" s="18">
        <f t="shared" si="1"/>
        <v>2</v>
      </c>
    </row>
    <row r="50" spans="1:20" x14ac:dyDescent="0.2">
      <c r="A50" s="23" t="s">
        <v>48</v>
      </c>
      <c r="B50" s="24"/>
      <c r="C50" s="24"/>
      <c r="D50" s="24"/>
      <c r="E50" s="24"/>
      <c r="F50" s="24"/>
      <c r="G50" s="24">
        <v>7</v>
      </c>
      <c r="H50" s="24"/>
      <c r="I50" s="24"/>
      <c r="J50" s="24"/>
      <c r="K50" s="24"/>
      <c r="L50" s="24"/>
      <c r="M50" s="24">
        <v>3</v>
      </c>
      <c r="N50" s="24"/>
      <c r="O50" s="24"/>
      <c r="P50" s="24"/>
      <c r="Q50" s="24"/>
      <c r="R50" s="24"/>
      <c r="S50" s="24"/>
      <c r="T50" s="18">
        <f t="shared" si="1"/>
        <v>10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>
        <v>1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1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0</v>
      </c>
    </row>
    <row r="57" spans="1:20" ht="13.5" x14ac:dyDescent="0.2">
      <c r="A57" s="23" t="s">
        <v>311</v>
      </c>
      <c r="B57" s="29"/>
      <c r="C57" s="29"/>
      <c r="D57" s="29"/>
      <c r="E57" s="29"/>
      <c r="F57" s="29"/>
      <c r="G57" s="29"/>
      <c r="H57" s="29">
        <v>5</v>
      </c>
      <c r="I57" s="29"/>
      <c r="J57" s="29"/>
      <c r="K57" s="29"/>
      <c r="L57" s="29"/>
      <c r="M57" s="29"/>
      <c r="N57" s="24"/>
      <c r="O57" s="24"/>
      <c r="P57" s="24">
        <v>2</v>
      </c>
      <c r="Q57" s="24"/>
      <c r="R57" s="24"/>
      <c r="S57" s="24"/>
      <c r="T57" s="18">
        <f t="shared" si="2"/>
        <v>7</v>
      </c>
    </row>
    <row r="58" spans="1:20" ht="13.5" x14ac:dyDescent="0.2">
      <c r="A58" s="23" t="s">
        <v>312</v>
      </c>
      <c r="B58" s="29"/>
      <c r="C58" s="29">
        <v>2</v>
      </c>
      <c r="D58" s="29">
        <v>7</v>
      </c>
      <c r="E58" s="29"/>
      <c r="F58" s="29"/>
      <c r="G58" s="29">
        <v>1</v>
      </c>
      <c r="H58" s="29"/>
      <c r="I58" s="29">
        <v>1</v>
      </c>
      <c r="J58" s="29">
        <v>3</v>
      </c>
      <c r="K58" s="29"/>
      <c r="L58" s="29"/>
      <c r="M58" s="29">
        <v>4</v>
      </c>
      <c r="N58" s="24"/>
      <c r="O58" s="24"/>
      <c r="P58" s="24"/>
      <c r="Q58" s="24"/>
      <c r="R58" s="24"/>
      <c r="S58" s="24"/>
      <c r="T58" s="18">
        <f t="shared" si="2"/>
        <v>18</v>
      </c>
    </row>
    <row r="59" spans="1:20" x14ac:dyDescent="0.2">
      <c r="A59" s="23" t="s">
        <v>56</v>
      </c>
      <c r="B59" s="24"/>
      <c r="C59" s="24"/>
      <c r="D59" s="24"/>
      <c r="E59" s="24"/>
      <c r="F59" s="24">
        <v>2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2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>
        <v>2</v>
      </c>
      <c r="N63" s="24"/>
      <c r="O63" s="24"/>
      <c r="P63" s="24"/>
      <c r="Q63" s="24"/>
      <c r="R63" s="24"/>
      <c r="S63" s="24"/>
      <c r="T63" s="18">
        <f>SUM(B63:S63)</f>
        <v>2</v>
      </c>
    </row>
    <row r="64" spans="1:20" x14ac:dyDescent="0.2">
      <c r="A64" s="23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0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 t="shared" ref="T67:T79" si="3">SUM(B67:S67)</f>
        <v>0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2</v>
      </c>
      <c r="F71" s="24"/>
      <c r="G71" s="24">
        <v>10</v>
      </c>
      <c r="H71" s="24">
        <v>2</v>
      </c>
      <c r="I71" s="24"/>
      <c r="J71" s="24"/>
      <c r="K71" s="24"/>
      <c r="L71" s="24">
        <v>2</v>
      </c>
      <c r="M71" s="24">
        <v>9</v>
      </c>
      <c r="N71" s="24"/>
      <c r="O71" s="24"/>
      <c r="P71" s="24">
        <v>5</v>
      </c>
      <c r="Q71" s="24"/>
      <c r="R71" s="24"/>
      <c r="S71" s="24"/>
      <c r="T71" s="18">
        <f t="shared" si="3"/>
        <v>30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0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0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>
        <v>1</v>
      </c>
      <c r="H95" s="24"/>
      <c r="I95" s="24"/>
      <c r="J95" s="24"/>
      <c r="K95" s="24"/>
      <c r="L95" s="24"/>
      <c r="M95" s="24"/>
      <c r="N95" s="24"/>
      <c r="O95" s="24">
        <v>1</v>
      </c>
      <c r="P95" s="24"/>
      <c r="Q95" s="24"/>
      <c r="R95" s="24"/>
      <c r="S95" s="24"/>
      <c r="T95" s="18">
        <f t="shared" si="5"/>
        <v>2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18">
        <f t="shared" si="5"/>
        <v>0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0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/>
      <c r="E105" s="24"/>
      <c r="F105" s="24">
        <v>1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18">
        <f>SUM(B105:S105)</f>
        <v>1</v>
      </c>
    </row>
    <row r="106" spans="1:20" x14ac:dyDescent="0.2">
      <c r="A106" s="23" t="s">
        <v>103</v>
      </c>
      <c r="B106" s="24"/>
      <c r="C106" s="24"/>
      <c r="D106" s="24"/>
      <c r="E106" s="24"/>
      <c r="F106" s="24"/>
      <c r="G106" s="24"/>
      <c r="H106" s="24"/>
      <c r="I106" s="24">
        <v>2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>
        <f>SUM(B106:S106)</f>
        <v>2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>
        <f>SUM(B109:S109)</f>
        <v>0</v>
      </c>
    </row>
    <row r="110" spans="1:20" x14ac:dyDescent="0.2">
      <c r="A110" s="23" t="s">
        <v>107</v>
      </c>
      <c r="B110" s="24"/>
      <c r="C110" s="24"/>
      <c r="D110" s="24">
        <v>1</v>
      </c>
      <c r="E110" s="24">
        <v>11</v>
      </c>
      <c r="F110" s="24"/>
      <c r="G110" s="24">
        <v>2</v>
      </c>
      <c r="H110" s="24">
        <v>4</v>
      </c>
      <c r="I110" s="24">
        <v>3</v>
      </c>
      <c r="J110" s="24"/>
      <c r="K110" s="24"/>
      <c r="L110" s="24"/>
      <c r="M110" s="24">
        <v>3</v>
      </c>
      <c r="N110" s="24">
        <v>2</v>
      </c>
      <c r="O110" s="24"/>
      <c r="P110" s="24"/>
      <c r="Q110" s="24"/>
      <c r="R110" s="24"/>
      <c r="S110" s="24"/>
      <c r="T110" s="18">
        <f>SUM(B110:S110)</f>
        <v>26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>
        <v>2</v>
      </c>
      <c r="F112" s="24"/>
      <c r="G112" s="24">
        <v>3</v>
      </c>
      <c r="H112" s="24"/>
      <c r="I112" s="24">
        <v>1</v>
      </c>
      <c r="J112" s="24"/>
      <c r="K112" s="24"/>
      <c r="L112" s="24"/>
      <c r="M112" s="24"/>
      <c r="N112" s="24"/>
      <c r="O112" s="24"/>
      <c r="P112" s="24">
        <v>1</v>
      </c>
      <c r="Q112" s="24"/>
      <c r="R112" s="24"/>
      <c r="S112" s="24"/>
      <c r="T112" s="18">
        <f>SUM(B112:S112)</f>
        <v>7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/>
      <c r="D115" s="24"/>
      <c r="E115" s="24">
        <v>2</v>
      </c>
      <c r="F115" s="24"/>
      <c r="G115" s="24">
        <v>2</v>
      </c>
      <c r="H115" s="24"/>
      <c r="I115" s="24">
        <v>1</v>
      </c>
      <c r="J115" s="24"/>
      <c r="K115" s="24"/>
      <c r="L115" s="24">
        <v>1</v>
      </c>
      <c r="M115" s="24"/>
      <c r="N115" s="24"/>
      <c r="O115" s="24"/>
      <c r="P115" s="24"/>
      <c r="Q115" s="24"/>
      <c r="R115" s="24"/>
      <c r="S115" s="24"/>
      <c r="T115" s="18">
        <f t="shared" si="6"/>
        <v>6</v>
      </c>
    </row>
    <row r="116" spans="1:20" x14ac:dyDescent="0.2">
      <c r="A116" s="23" t="s">
        <v>113</v>
      </c>
      <c r="B116" s="24"/>
      <c r="C116" s="24"/>
      <c r="D116" s="24"/>
      <c r="E116" s="24"/>
      <c r="F116" s="24"/>
      <c r="G116" s="24">
        <v>1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>
        <v>1</v>
      </c>
      <c r="R116" s="24"/>
      <c r="S116" s="24"/>
      <c r="T116" s="18">
        <f t="shared" si="6"/>
        <v>2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>
        <f t="shared" si="6"/>
        <v>0</v>
      </c>
    </row>
    <row r="119" spans="1:20" x14ac:dyDescent="0.2">
      <c r="A119" s="23" t="s">
        <v>116</v>
      </c>
      <c r="B119" s="24"/>
      <c r="C119" s="24"/>
      <c r="D119" s="24"/>
      <c r="E119" s="24">
        <v>1</v>
      </c>
      <c r="F119" s="24"/>
      <c r="G119" s="24"/>
      <c r="H119" s="24">
        <v>1</v>
      </c>
      <c r="I119" s="24">
        <v>1</v>
      </c>
      <c r="J119" s="24">
        <v>2</v>
      </c>
      <c r="K119" s="24"/>
      <c r="L119" s="24"/>
      <c r="M119" s="24">
        <v>2</v>
      </c>
      <c r="N119" s="24"/>
      <c r="O119" s="24">
        <v>2</v>
      </c>
      <c r="P119" s="24"/>
      <c r="Q119" s="24"/>
      <c r="R119" s="24"/>
      <c r="S119" s="24"/>
      <c r="T119" s="18">
        <f t="shared" si="6"/>
        <v>9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/>
      <c r="C121" s="24"/>
      <c r="D121" s="24"/>
      <c r="E121" s="24"/>
      <c r="F121" s="24">
        <v>3</v>
      </c>
      <c r="G121" s="24">
        <v>2</v>
      </c>
      <c r="H121" s="24">
        <v>2</v>
      </c>
      <c r="I121" s="24"/>
      <c r="J121" s="24">
        <v>1</v>
      </c>
      <c r="K121" s="24"/>
      <c r="L121" s="24">
        <v>2</v>
      </c>
      <c r="M121" s="24"/>
      <c r="N121" s="24">
        <v>1</v>
      </c>
      <c r="O121" s="24"/>
      <c r="P121" s="24">
        <v>1</v>
      </c>
      <c r="Q121" s="24"/>
      <c r="R121" s="24">
        <v>3</v>
      </c>
      <c r="S121" s="24"/>
      <c r="T121" s="18">
        <f t="shared" si="6"/>
        <v>15</v>
      </c>
    </row>
    <row r="122" spans="1:20" x14ac:dyDescent="0.2">
      <c r="A122" s="23" t="s">
        <v>119</v>
      </c>
      <c r="B122" s="24"/>
      <c r="C122" s="24"/>
      <c r="D122" s="24">
        <v>1</v>
      </c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1</v>
      </c>
    </row>
    <row r="123" spans="1:20" x14ac:dyDescent="0.2">
      <c r="A123" s="23" t="s">
        <v>120</v>
      </c>
      <c r="B123" s="24">
        <v>1</v>
      </c>
      <c r="C123" s="24">
        <v>2</v>
      </c>
      <c r="D123" s="24"/>
      <c r="E123" s="24">
        <v>3</v>
      </c>
      <c r="F123" s="24">
        <v>1</v>
      </c>
      <c r="G123" s="24">
        <v>4</v>
      </c>
      <c r="H123" s="24">
        <v>3</v>
      </c>
      <c r="I123" s="24"/>
      <c r="J123" s="24">
        <v>3</v>
      </c>
      <c r="K123" s="24"/>
      <c r="L123" s="24">
        <v>2</v>
      </c>
      <c r="M123" s="24">
        <v>1</v>
      </c>
      <c r="N123" s="24"/>
      <c r="O123" s="24"/>
      <c r="P123" s="24">
        <v>1</v>
      </c>
      <c r="Q123" s="24"/>
      <c r="R123" s="24">
        <v>1</v>
      </c>
      <c r="S123" s="24"/>
      <c r="T123" s="18">
        <f t="shared" si="6"/>
        <v>22</v>
      </c>
    </row>
    <row r="124" spans="1:20" x14ac:dyDescent="0.2">
      <c r="A124" s="23" t="s">
        <v>121</v>
      </c>
      <c r="B124" s="24"/>
      <c r="C124" s="24"/>
      <c r="D124" s="24"/>
      <c r="E124" s="24"/>
      <c r="F124" s="24">
        <v>5</v>
      </c>
      <c r="G124" s="24">
        <v>2</v>
      </c>
      <c r="H124" s="24">
        <v>1</v>
      </c>
      <c r="I124" s="24">
        <v>1</v>
      </c>
      <c r="J124" s="24">
        <v>2</v>
      </c>
      <c r="K124" s="24"/>
      <c r="L124" s="24">
        <v>3</v>
      </c>
      <c r="M124" s="24"/>
      <c r="N124" s="24">
        <v>1</v>
      </c>
      <c r="O124" s="24"/>
      <c r="P124" s="24"/>
      <c r="Q124" s="24"/>
      <c r="R124" s="24">
        <v>1</v>
      </c>
      <c r="S124" s="24"/>
      <c r="T124" s="18">
        <f t="shared" si="6"/>
        <v>16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/>
      <c r="C126" s="24"/>
      <c r="D126" s="24"/>
      <c r="E126" s="24">
        <v>2</v>
      </c>
      <c r="F126" s="24">
        <v>1</v>
      </c>
      <c r="G126" s="24"/>
      <c r="H126" s="24">
        <v>1</v>
      </c>
      <c r="I126" s="24">
        <v>1</v>
      </c>
      <c r="J126" s="24">
        <v>1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18">
        <f t="shared" ref="T126:T136" si="7">SUM(B126:S126)</f>
        <v>6</v>
      </c>
    </row>
    <row r="127" spans="1:20" x14ac:dyDescent="0.2">
      <c r="A127" s="23" t="s">
        <v>317</v>
      </c>
      <c r="B127" s="24"/>
      <c r="C127" s="24"/>
      <c r="D127" s="24"/>
      <c r="E127" s="24"/>
      <c r="F127" s="24"/>
      <c r="G127" s="24">
        <v>1</v>
      </c>
      <c r="H127" s="24">
        <v>1</v>
      </c>
      <c r="I127" s="24">
        <v>1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18">
        <f t="shared" si="7"/>
        <v>3</v>
      </c>
    </row>
    <row r="128" spans="1:20" x14ac:dyDescent="0.2">
      <c r="A128" s="23" t="s">
        <v>125</v>
      </c>
      <c r="B128" s="24"/>
      <c r="C128" s="24"/>
      <c r="D128" s="24"/>
      <c r="E128" s="24">
        <v>1</v>
      </c>
      <c r="F128" s="24"/>
      <c r="G128" s="24">
        <v>2</v>
      </c>
      <c r="H128" s="24"/>
      <c r="I128" s="24"/>
      <c r="J128" s="24"/>
      <c r="K128" s="24"/>
      <c r="L128" s="24"/>
      <c r="M128" s="24"/>
      <c r="N128" s="24"/>
      <c r="O128" s="24">
        <v>3</v>
      </c>
      <c r="P128" s="24"/>
      <c r="Q128" s="24"/>
      <c r="R128" s="24"/>
      <c r="S128" s="24"/>
      <c r="T128" s="18">
        <f t="shared" si="7"/>
        <v>6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>
        <v>1</v>
      </c>
      <c r="Q129" s="24"/>
      <c r="R129" s="24"/>
      <c r="S129" s="24"/>
      <c r="T129" s="18">
        <f t="shared" si="7"/>
        <v>1</v>
      </c>
    </row>
    <row r="130" spans="1:20" x14ac:dyDescent="0.2">
      <c r="A130" s="23" t="s">
        <v>126</v>
      </c>
      <c r="B130" s="24"/>
      <c r="C130" s="24"/>
      <c r="D130" s="24"/>
      <c r="E130" s="24">
        <v>1</v>
      </c>
      <c r="F130" s="24">
        <v>1</v>
      </c>
      <c r="G130" s="24"/>
      <c r="H130" s="24">
        <v>1</v>
      </c>
      <c r="I130" s="24"/>
      <c r="J130" s="24"/>
      <c r="K130" s="24"/>
      <c r="L130" s="24">
        <v>1</v>
      </c>
      <c r="M130" s="24"/>
      <c r="N130" s="24"/>
      <c r="O130" s="24">
        <v>5</v>
      </c>
      <c r="P130" s="24"/>
      <c r="Q130" s="24">
        <v>1</v>
      </c>
      <c r="R130" s="24"/>
      <c r="S130" s="24"/>
      <c r="T130" s="18">
        <f t="shared" si="7"/>
        <v>10</v>
      </c>
    </row>
    <row r="131" spans="1:20" x14ac:dyDescent="0.2">
      <c r="A131" s="23" t="s">
        <v>127</v>
      </c>
      <c r="B131" s="24"/>
      <c r="C131" s="24"/>
      <c r="D131" s="24"/>
      <c r="E131" s="24"/>
      <c r="F131" s="24"/>
      <c r="G131" s="24">
        <v>2</v>
      </c>
      <c r="H131" s="24"/>
      <c r="I131" s="24"/>
      <c r="J131" s="24"/>
      <c r="K131" s="24"/>
      <c r="L131" s="24">
        <v>1</v>
      </c>
      <c r="M131" s="24">
        <v>5</v>
      </c>
      <c r="N131" s="24"/>
      <c r="O131" s="24"/>
      <c r="P131" s="24"/>
      <c r="Q131" s="24"/>
      <c r="R131" s="24"/>
      <c r="S131" s="24"/>
      <c r="T131" s="18">
        <f t="shared" si="7"/>
        <v>8</v>
      </c>
    </row>
    <row r="132" spans="1:20" x14ac:dyDescent="0.2">
      <c r="A132" s="23" t="s">
        <v>128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18">
        <f t="shared" si="7"/>
        <v>0</v>
      </c>
    </row>
    <row r="133" spans="1:20" x14ac:dyDescent="0.2">
      <c r="A133" s="23" t="s">
        <v>129</v>
      </c>
      <c r="B133" s="24"/>
      <c r="C133" s="24">
        <v>1</v>
      </c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>
        <v>3</v>
      </c>
      <c r="O133" s="24"/>
      <c r="P133" s="24"/>
      <c r="Q133" s="24"/>
      <c r="R133" s="24"/>
      <c r="S133" s="24"/>
      <c r="T133" s="18">
        <f t="shared" si="7"/>
        <v>4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0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/>
      <c r="D140" s="24"/>
      <c r="E140" s="24">
        <v>2</v>
      </c>
      <c r="F140" s="24">
        <v>2</v>
      </c>
      <c r="G140" s="24"/>
      <c r="H140" s="24"/>
      <c r="I140" s="24">
        <v>1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18">
        <f t="shared" ref="T140:T148" si="8">SUM(B140:S140)</f>
        <v>5</v>
      </c>
    </row>
    <row r="141" spans="1:20" x14ac:dyDescent="0.2">
      <c r="A141" s="23" t="s">
        <v>137</v>
      </c>
      <c r="B141" s="24"/>
      <c r="C141" s="24"/>
      <c r="D141" s="24"/>
      <c r="E141" s="24">
        <v>5</v>
      </c>
      <c r="F141" s="24">
        <v>1</v>
      </c>
      <c r="G141" s="24">
        <v>2</v>
      </c>
      <c r="H141" s="24"/>
      <c r="I141" s="24">
        <v>2</v>
      </c>
      <c r="J141" s="24"/>
      <c r="K141" s="24"/>
      <c r="L141" s="24"/>
      <c r="M141" s="24">
        <v>4</v>
      </c>
      <c r="N141" s="24"/>
      <c r="O141" s="24"/>
      <c r="P141" s="24"/>
      <c r="Q141" s="24"/>
      <c r="R141" s="24"/>
      <c r="S141" s="24"/>
      <c r="T141" s="18">
        <f t="shared" si="8"/>
        <v>14</v>
      </c>
    </row>
    <row r="142" spans="1:20" x14ac:dyDescent="0.2">
      <c r="A142" s="23" t="s">
        <v>138</v>
      </c>
      <c r="B142" s="24"/>
      <c r="C142" s="24"/>
      <c r="D142" s="24"/>
      <c r="E142" s="24">
        <v>8</v>
      </c>
      <c r="F142" s="24">
        <v>1</v>
      </c>
      <c r="G142" s="24">
        <v>3</v>
      </c>
      <c r="H142" s="24"/>
      <c r="I142" s="24">
        <v>2</v>
      </c>
      <c r="J142" s="24"/>
      <c r="K142" s="24"/>
      <c r="L142" s="24"/>
      <c r="M142" s="24">
        <v>3</v>
      </c>
      <c r="N142" s="24"/>
      <c r="O142" s="24"/>
      <c r="P142" s="24"/>
      <c r="Q142" s="24"/>
      <c r="R142" s="24"/>
      <c r="S142" s="24"/>
      <c r="T142" s="18">
        <f t="shared" si="8"/>
        <v>17</v>
      </c>
    </row>
    <row r="143" spans="1:20" x14ac:dyDescent="0.2">
      <c r="A143" s="23" t="s">
        <v>139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0</v>
      </c>
    </row>
    <row r="144" spans="1:20" x14ac:dyDescent="0.2">
      <c r="A144" s="23" t="s">
        <v>140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141</v>
      </c>
      <c r="B145" s="24"/>
      <c r="C145" s="24">
        <v>1</v>
      </c>
      <c r="D145" s="24"/>
      <c r="E145" s="24">
        <v>4</v>
      </c>
      <c r="F145" s="24">
        <v>4</v>
      </c>
      <c r="G145" s="24">
        <v>2</v>
      </c>
      <c r="H145" s="24">
        <v>6</v>
      </c>
      <c r="I145" s="24"/>
      <c r="J145" s="24"/>
      <c r="K145" s="24"/>
      <c r="L145" s="24"/>
      <c r="M145" s="24">
        <v>3</v>
      </c>
      <c r="N145" s="24"/>
      <c r="O145" s="24"/>
      <c r="P145" s="24">
        <v>2</v>
      </c>
      <c r="Q145" s="24"/>
      <c r="R145" s="24"/>
      <c r="S145" s="24"/>
      <c r="T145" s="18">
        <f t="shared" si="8"/>
        <v>22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144</v>
      </c>
      <c r="B148" s="24">
        <v>1</v>
      </c>
      <c r="C148" s="24"/>
      <c r="D148" s="24">
        <v>6</v>
      </c>
      <c r="E148" s="24"/>
      <c r="F148" s="24">
        <v>14</v>
      </c>
      <c r="G148" s="24">
        <v>16</v>
      </c>
      <c r="H148" s="24">
        <v>4</v>
      </c>
      <c r="I148" s="24"/>
      <c r="J148" s="24">
        <v>7</v>
      </c>
      <c r="K148" s="24"/>
      <c r="L148" s="24"/>
      <c r="M148" s="24"/>
      <c r="N148" s="24"/>
      <c r="O148" s="24">
        <v>1</v>
      </c>
      <c r="P148" s="24"/>
      <c r="Q148" s="24"/>
      <c r="R148" s="24"/>
      <c r="S148" s="24"/>
      <c r="T148" s="18">
        <f t="shared" si="8"/>
        <v>49</v>
      </c>
    </row>
    <row r="149" spans="1:20" x14ac:dyDescent="0.2">
      <c r="A149" s="30" t="s">
        <v>287</v>
      </c>
      <c r="B149" s="24"/>
      <c r="C149" s="24"/>
      <c r="D149" s="24"/>
      <c r="E149" s="24"/>
      <c r="F149" s="24">
        <v>4</v>
      </c>
      <c r="G149" s="24">
        <v>7</v>
      </c>
      <c r="H149" s="24"/>
      <c r="I149" s="24">
        <v>6</v>
      </c>
      <c r="J149" s="24"/>
      <c r="K149" s="24"/>
      <c r="L149" s="24"/>
      <c r="M149" s="24"/>
      <c r="N149" s="24"/>
      <c r="O149" s="24"/>
      <c r="P149" s="24"/>
      <c r="Q149" s="24">
        <v>1</v>
      </c>
      <c r="R149" s="24"/>
      <c r="S149" s="24"/>
      <c r="T149" s="18">
        <f>SUM(B149:S149)</f>
        <v>18</v>
      </c>
    </row>
    <row r="150" spans="1:20" x14ac:dyDescent="0.2">
      <c r="A150" s="23" t="s">
        <v>146</v>
      </c>
      <c r="B150" s="24">
        <v>4</v>
      </c>
      <c r="C150" s="24"/>
      <c r="D150" s="24">
        <v>2</v>
      </c>
      <c r="E150" s="24"/>
      <c r="F150" s="24">
        <v>20</v>
      </c>
      <c r="G150" s="24">
        <v>31</v>
      </c>
      <c r="H150" s="24"/>
      <c r="I150" s="24">
        <v>2</v>
      </c>
      <c r="J150" s="24"/>
      <c r="K150" s="24"/>
      <c r="L150" s="24"/>
      <c r="M150" s="24"/>
      <c r="N150" s="24"/>
      <c r="O150" s="24"/>
      <c r="P150" s="24">
        <v>1</v>
      </c>
      <c r="Q150" s="24"/>
      <c r="R150" s="24"/>
      <c r="S150" s="24"/>
      <c r="T150" s="18">
        <f>SUM(B150:S150)</f>
        <v>60</v>
      </c>
    </row>
    <row r="151" spans="1:20" x14ac:dyDescent="0.2">
      <c r="A151" s="23" t="s">
        <v>334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>
        <f>SUM(B151:S151)</f>
        <v>0</v>
      </c>
    </row>
    <row r="152" spans="1:20" x14ac:dyDescent="0.2">
      <c r="A152" s="23" t="s">
        <v>147</v>
      </c>
      <c r="B152" s="24"/>
      <c r="C152" s="24">
        <v>2</v>
      </c>
      <c r="D152" s="24"/>
      <c r="E152" s="24">
        <v>4</v>
      </c>
      <c r="F152" s="24"/>
      <c r="G152" s="24"/>
      <c r="H152" s="24"/>
      <c r="I152" s="24">
        <v>1</v>
      </c>
      <c r="J152" s="24"/>
      <c r="K152" s="24"/>
      <c r="L152" s="24"/>
      <c r="M152" s="24"/>
      <c r="N152" s="24"/>
      <c r="O152" s="24">
        <v>2</v>
      </c>
      <c r="P152" s="24">
        <v>1</v>
      </c>
      <c r="Q152" s="24"/>
      <c r="R152" s="24">
        <v>1</v>
      </c>
      <c r="S152" s="24"/>
      <c r="T152" s="18">
        <f>SUM(B152:S152)</f>
        <v>11</v>
      </c>
    </row>
    <row r="153" spans="1:20" x14ac:dyDescent="0.2">
      <c r="A153" s="23" t="s">
        <v>148</v>
      </c>
      <c r="B153" s="24"/>
      <c r="C153" s="24">
        <v>3</v>
      </c>
      <c r="D153" s="24">
        <v>7</v>
      </c>
      <c r="E153" s="24">
        <v>6</v>
      </c>
      <c r="F153" s="24">
        <v>5</v>
      </c>
      <c r="G153" s="24">
        <v>11</v>
      </c>
      <c r="H153" s="24">
        <v>3</v>
      </c>
      <c r="I153" s="24">
        <v>11</v>
      </c>
      <c r="J153" s="24"/>
      <c r="K153" s="24"/>
      <c r="L153" s="24">
        <v>3</v>
      </c>
      <c r="M153" s="24">
        <v>5</v>
      </c>
      <c r="N153" s="24">
        <v>6</v>
      </c>
      <c r="O153" s="24">
        <v>1</v>
      </c>
      <c r="P153" s="24">
        <v>3</v>
      </c>
      <c r="Q153" s="24"/>
      <c r="R153" s="24">
        <v>4</v>
      </c>
      <c r="S153" s="24"/>
      <c r="T153" s="18">
        <f>SUM(B153:S153)</f>
        <v>68</v>
      </c>
    </row>
    <row r="154" spans="1:20" x14ac:dyDescent="0.2">
      <c r="A154" s="19" t="s">
        <v>149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</row>
    <row r="155" spans="1:20" x14ac:dyDescent="0.2">
      <c r="A155" s="23" t="s">
        <v>150</v>
      </c>
      <c r="B155" s="24"/>
      <c r="C155" s="24"/>
      <c r="D155" s="24"/>
      <c r="E155" s="24"/>
      <c r="F155" s="24"/>
      <c r="G155" s="24">
        <v>18</v>
      </c>
      <c r="H155" s="24">
        <v>2</v>
      </c>
      <c r="I155" s="24">
        <v>1</v>
      </c>
      <c r="J155" s="24"/>
      <c r="K155" s="24"/>
      <c r="L155" s="24"/>
      <c r="M155" s="24">
        <v>5</v>
      </c>
      <c r="N155" s="24">
        <v>4</v>
      </c>
      <c r="O155" s="24">
        <v>1</v>
      </c>
      <c r="P155" s="24"/>
      <c r="Q155" s="24"/>
      <c r="R155" s="24"/>
      <c r="S155" s="24"/>
      <c r="T155" s="18">
        <f>SUM(B155:S155)</f>
        <v>31</v>
      </c>
    </row>
    <row r="156" spans="1:20" x14ac:dyDescent="0.2">
      <c r="A156" s="23" t="s">
        <v>151</v>
      </c>
      <c r="B156" s="24"/>
      <c r="C156" s="24">
        <v>2</v>
      </c>
      <c r="D156" s="24">
        <v>1</v>
      </c>
      <c r="E156" s="24"/>
      <c r="F156" s="24"/>
      <c r="G156" s="24">
        <v>1</v>
      </c>
      <c r="H156" s="24"/>
      <c r="I156" s="24">
        <v>6</v>
      </c>
      <c r="J156" s="24">
        <v>1</v>
      </c>
      <c r="K156" s="24"/>
      <c r="L156" s="24">
        <v>1</v>
      </c>
      <c r="M156" s="24"/>
      <c r="N156" s="24"/>
      <c r="O156" s="24">
        <v>3</v>
      </c>
      <c r="P156" s="24">
        <v>6</v>
      </c>
      <c r="Q156" s="24"/>
      <c r="R156" s="24"/>
      <c r="S156" s="24"/>
      <c r="T156" s="18">
        <f>SUM(B156:S156)</f>
        <v>21</v>
      </c>
    </row>
    <row r="157" spans="1:20" x14ac:dyDescent="0.2">
      <c r="A157" s="23" t="s">
        <v>152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>
        <v>2</v>
      </c>
      <c r="O157" s="24">
        <v>1</v>
      </c>
      <c r="P157" s="24"/>
      <c r="Q157" s="24"/>
      <c r="R157" s="24"/>
      <c r="S157" s="24"/>
      <c r="T157" s="18">
        <f>SUM(B157:S157)</f>
        <v>3</v>
      </c>
    </row>
    <row r="158" spans="1:20" x14ac:dyDescent="0.2">
      <c r="A158" s="23" t="s">
        <v>153</v>
      </c>
      <c r="B158" s="24"/>
      <c r="C158" s="24">
        <v>7</v>
      </c>
      <c r="D158" s="24"/>
      <c r="E158" s="24"/>
      <c r="F158" s="24">
        <v>1</v>
      </c>
      <c r="G158" s="24">
        <v>5</v>
      </c>
      <c r="H158" s="24">
        <v>2</v>
      </c>
      <c r="I158" s="24"/>
      <c r="J158" s="24">
        <v>11</v>
      </c>
      <c r="K158" s="24"/>
      <c r="L158" s="24"/>
      <c r="M158" s="24"/>
      <c r="N158" s="24"/>
      <c r="O158" s="24"/>
      <c r="P158" s="24"/>
      <c r="Q158" s="24"/>
      <c r="R158" s="24"/>
      <c r="S158" s="24"/>
      <c r="T158" s="18">
        <f>SUM(B158:S158)</f>
        <v>26</v>
      </c>
    </row>
    <row r="159" spans="1:20" x14ac:dyDescent="0.2">
      <c r="A159" s="19" t="s">
        <v>154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7"/>
    </row>
    <row r="160" spans="1:20" x14ac:dyDescent="0.2">
      <c r="A160" s="23" t="s">
        <v>155</v>
      </c>
      <c r="B160" s="24"/>
      <c r="C160" s="24"/>
      <c r="D160" s="24"/>
      <c r="E160" s="24"/>
      <c r="F160" s="24"/>
      <c r="G160" s="24">
        <v>4</v>
      </c>
      <c r="H160" s="24"/>
      <c r="I160" s="24">
        <v>2</v>
      </c>
      <c r="J160" s="24">
        <v>5</v>
      </c>
      <c r="K160" s="24"/>
      <c r="L160" s="24"/>
      <c r="M160" s="24">
        <v>5</v>
      </c>
      <c r="N160" s="24">
        <v>2</v>
      </c>
      <c r="O160" s="24">
        <v>7</v>
      </c>
      <c r="P160" s="24">
        <v>3</v>
      </c>
      <c r="Q160" s="24">
        <v>1</v>
      </c>
      <c r="R160" s="24"/>
      <c r="S160" s="24"/>
      <c r="T160" s="18">
        <f>SUM(B160:S160)</f>
        <v>29</v>
      </c>
    </row>
    <row r="161" spans="1:21" x14ac:dyDescent="0.2">
      <c r="A161" s="23" t="s">
        <v>156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18">
        <f>SUM(B161:S161)</f>
        <v>0</v>
      </c>
    </row>
    <row r="162" spans="1:21" x14ac:dyDescent="0.2">
      <c r="A162" s="23" t="s">
        <v>391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>
        <v>1</v>
      </c>
      <c r="Q162" s="24"/>
      <c r="R162" s="24"/>
      <c r="S162" s="24"/>
      <c r="T162" s="18">
        <f>SUM(B162:S162)</f>
        <v>1</v>
      </c>
      <c r="U162" s="49" t="s">
        <v>392</v>
      </c>
    </row>
    <row r="163" spans="1:21" x14ac:dyDescent="0.2">
      <c r="A163" s="19" t="s">
        <v>157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7"/>
    </row>
    <row r="164" spans="1:21" x14ac:dyDescent="0.2">
      <c r="A164" s="23" t="s">
        <v>158</v>
      </c>
      <c r="B164" s="24"/>
      <c r="C164" s="24"/>
      <c r="D164" s="24"/>
      <c r="E164" s="24"/>
      <c r="F164" s="24"/>
      <c r="G164" s="24">
        <v>2</v>
      </c>
      <c r="H164" s="24">
        <v>1</v>
      </c>
      <c r="I164" s="24"/>
      <c r="J164" s="24">
        <v>4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18">
        <f>SUM(B164:S164)</f>
        <v>7</v>
      </c>
    </row>
    <row r="165" spans="1:21" x14ac:dyDescent="0.2">
      <c r="A165" s="19" t="s">
        <v>159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7"/>
    </row>
    <row r="166" spans="1:21" x14ac:dyDescent="0.2">
      <c r="A166" s="23" t="s">
        <v>160</v>
      </c>
      <c r="B166" s="24"/>
      <c r="C166" s="24"/>
      <c r="D166" s="24"/>
      <c r="E166" s="24"/>
      <c r="F166" s="24"/>
      <c r="G166" s="24"/>
      <c r="H166" s="24"/>
      <c r="I166" s="24">
        <v>3</v>
      </c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18">
        <f>SUM(B166:S166)</f>
        <v>3</v>
      </c>
    </row>
    <row r="167" spans="1:21" x14ac:dyDescent="0.2">
      <c r="A167" s="19" t="s">
        <v>161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7"/>
    </row>
    <row r="168" spans="1:21" x14ac:dyDescent="0.2">
      <c r="A168" s="23" t="s">
        <v>162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1" x14ac:dyDescent="0.2">
      <c r="A169" s="23" t="s">
        <v>163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>
        <f>SUM(B169:S169)</f>
        <v>0</v>
      </c>
    </row>
    <row r="170" spans="1:21" x14ac:dyDescent="0.2">
      <c r="A170" s="23" t="s">
        <v>164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18">
        <f>SUM(B170:S170)</f>
        <v>0</v>
      </c>
    </row>
    <row r="171" spans="1:21" ht="13.5" x14ac:dyDescent="0.2">
      <c r="A171" s="23" t="s">
        <v>318</v>
      </c>
      <c r="B171" s="24"/>
      <c r="C171" s="24">
        <v>2</v>
      </c>
      <c r="D171" s="24"/>
      <c r="E171" s="24">
        <v>3</v>
      </c>
      <c r="F171" s="24">
        <v>1</v>
      </c>
      <c r="G171" s="24">
        <v>1</v>
      </c>
      <c r="H171" s="24">
        <v>1</v>
      </c>
      <c r="I171" s="24">
        <v>1</v>
      </c>
      <c r="J171" s="24">
        <v>7</v>
      </c>
      <c r="K171" s="24"/>
      <c r="L171" s="24">
        <v>1</v>
      </c>
      <c r="M171" s="24">
        <v>3</v>
      </c>
      <c r="N171" s="24">
        <v>2</v>
      </c>
      <c r="O171" s="24"/>
      <c r="P171" s="24"/>
      <c r="Q171" s="24">
        <v>2</v>
      </c>
      <c r="R171" s="24">
        <v>3</v>
      </c>
      <c r="S171" s="24"/>
      <c r="T171" s="18">
        <f>SUM(B171:S171)</f>
        <v>27</v>
      </c>
    </row>
    <row r="172" spans="1:21" x14ac:dyDescent="0.2">
      <c r="A172" s="19" t="s">
        <v>166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7"/>
    </row>
    <row r="173" spans="1:21" x14ac:dyDescent="0.2">
      <c r="A173" s="23" t="s">
        <v>167</v>
      </c>
      <c r="B173" s="24"/>
      <c r="C173" s="24">
        <v>10</v>
      </c>
      <c r="D173" s="24"/>
      <c r="E173" s="24">
        <v>3</v>
      </c>
      <c r="F173" s="24">
        <v>8</v>
      </c>
      <c r="G173" s="24">
        <v>12</v>
      </c>
      <c r="H173" s="24">
        <v>4</v>
      </c>
      <c r="I173" s="24">
        <v>9</v>
      </c>
      <c r="J173" s="24">
        <v>19</v>
      </c>
      <c r="K173" s="24"/>
      <c r="L173" s="24">
        <v>6</v>
      </c>
      <c r="M173" s="24">
        <v>16</v>
      </c>
      <c r="N173" s="24">
        <v>11</v>
      </c>
      <c r="O173" s="24">
        <v>3</v>
      </c>
      <c r="P173" s="24">
        <v>13</v>
      </c>
      <c r="Q173" s="24"/>
      <c r="R173" s="24">
        <v>6</v>
      </c>
      <c r="S173" s="24"/>
      <c r="T173" s="18">
        <f>SUM(B173:S173)</f>
        <v>120</v>
      </c>
    </row>
    <row r="174" spans="1:21" x14ac:dyDescent="0.2">
      <c r="A174" s="23" t="s">
        <v>168</v>
      </c>
      <c r="B174" s="24"/>
      <c r="C174" s="24"/>
      <c r="D174" s="24">
        <v>3</v>
      </c>
      <c r="E174" s="24">
        <v>3</v>
      </c>
      <c r="F174" s="24">
        <v>5</v>
      </c>
      <c r="G174" s="24">
        <v>2</v>
      </c>
      <c r="H174" s="24">
        <v>4</v>
      </c>
      <c r="I174" s="24"/>
      <c r="J174" s="24"/>
      <c r="K174" s="24"/>
      <c r="L174" s="24"/>
      <c r="M174" s="24">
        <v>1</v>
      </c>
      <c r="N174" s="24">
        <v>3</v>
      </c>
      <c r="O174" s="24"/>
      <c r="P174" s="24">
        <v>1</v>
      </c>
      <c r="Q174" s="24"/>
      <c r="R174" s="24"/>
      <c r="S174" s="24"/>
      <c r="T174" s="18">
        <f>SUM(B174:S174)</f>
        <v>22</v>
      </c>
    </row>
    <row r="175" spans="1:21" x14ac:dyDescent="0.2">
      <c r="A175" s="19" t="s">
        <v>169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7"/>
    </row>
    <row r="176" spans="1:21" x14ac:dyDescent="0.2">
      <c r="A176" s="23" t="s">
        <v>170</v>
      </c>
      <c r="B176" s="24"/>
      <c r="C176" s="24"/>
      <c r="D176" s="24">
        <v>2</v>
      </c>
      <c r="E176" s="24"/>
      <c r="F176" s="24"/>
      <c r="G176" s="24"/>
      <c r="H176" s="24"/>
      <c r="I176" s="24"/>
      <c r="J176" s="24">
        <v>5</v>
      </c>
      <c r="K176" s="24"/>
      <c r="L176" s="24"/>
      <c r="M176" s="24"/>
      <c r="N176" s="24"/>
      <c r="O176" s="24"/>
      <c r="P176" s="24"/>
      <c r="Q176" s="24"/>
      <c r="R176" s="24"/>
      <c r="S176" s="24"/>
      <c r="T176" s="18">
        <f t="shared" ref="T176:T183" si="9">SUM(B176:S176)</f>
        <v>7</v>
      </c>
    </row>
    <row r="177" spans="1:20" x14ac:dyDescent="0.2">
      <c r="A177" s="23" t="s">
        <v>171</v>
      </c>
      <c r="B177" s="24"/>
      <c r="C177" s="24">
        <v>6</v>
      </c>
      <c r="D177" s="24">
        <v>7</v>
      </c>
      <c r="E177" s="24">
        <v>4</v>
      </c>
      <c r="F177" s="24">
        <v>7</v>
      </c>
      <c r="G177" s="24">
        <v>27</v>
      </c>
      <c r="H177" s="24">
        <v>12</v>
      </c>
      <c r="I177" s="24">
        <v>10</v>
      </c>
      <c r="J177" s="24">
        <v>2</v>
      </c>
      <c r="K177" s="24"/>
      <c r="L177" s="24">
        <v>7</v>
      </c>
      <c r="M177" s="24">
        <v>8</v>
      </c>
      <c r="N177" s="24">
        <v>10</v>
      </c>
      <c r="O177" s="24">
        <v>7</v>
      </c>
      <c r="P177" s="24">
        <v>4</v>
      </c>
      <c r="Q177" s="24">
        <v>2</v>
      </c>
      <c r="R177" s="24">
        <v>6</v>
      </c>
      <c r="S177" s="24"/>
      <c r="T177" s="18">
        <f t="shared" si="9"/>
        <v>119</v>
      </c>
    </row>
    <row r="178" spans="1:20" x14ac:dyDescent="0.2">
      <c r="A178" s="23" t="s">
        <v>172</v>
      </c>
      <c r="B178" s="24">
        <v>8</v>
      </c>
      <c r="C178" s="24">
        <v>5</v>
      </c>
      <c r="D178" s="24">
        <v>2</v>
      </c>
      <c r="E178" s="24">
        <v>2</v>
      </c>
      <c r="F178" s="24">
        <v>5</v>
      </c>
      <c r="G178" s="24"/>
      <c r="H178" s="24">
        <v>13</v>
      </c>
      <c r="I178" s="24">
        <v>3</v>
      </c>
      <c r="J178" s="24">
        <v>16</v>
      </c>
      <c r="K178" s="24"/>
      <c r="L178" s="24"/>
      <c r="M178" s="24"/>
      <c r="N178" s="24">
        <v>6</v>
      </c>
      <c r="O178" s="24">
        <v>1</v>
      </c>
      <c r="P178" s="24">
        <v>5</v>
      </c>
      <c r="Q178" s="24"/>
      <c r="R178" s="24"/>
      <c r="S178" s="24"/>
      <c r="T178" s="18">
        <f t="shared" si="9"/>
        <v>66</v>
      </c>
    </row>
    <row r="179" spans="1:20" x14ac:dyDescent="0.2">
      <c r="A179" s="23" t="s">
        <v>173</v>
      </c>
      <c r="B179" s="24"/>
      <c r="C179" s="24">
        <v>4</v>
      </c>
      <c r="D179" s="24">
        <v>5</v>
      </c>
      <c r="E179" s="24">
        <v>13</v>
      </c>
      <c r="F179" s="24">
        <v>14</v>
      </c>
      <c r="G179" s="24">
        <v>42</v>
      </c>
      <c r="H179" s="24">
        <v>4</v>
      </c>
      <c r="I179" s="24">
        <v>17</v>
      </c>
      <c r="J179" s="24">
        <v>2</v>
      </c>
      <c r="K179" s="24"/>
      <c r="L179" s="24">
        <v>5</v>
      </c>
      <c r="M179" s="24">
        <v>14</v>
      </c>
      <c r="N179" s="24"/>
      <c r="O179" s="24">
        <v>14</v>
      </c>
      <c r="P179" s="24">
        <v>7</v>
      </c>
      <c r="Q179" s="24">
        <v>10</v>
      </c>
      <c r="R179" s="24">
        <v>3</v>
      </c>
      <c r="S179" s="24"/>
      <c r="T179" s="18">
        <f t="shared" si="9"/>
        <v>154</v>
      </c>
    </row>
    <row r="180" spans="1:20" x14ac:dyDescent="0.2">
      <c r="A180" s="23" t="s">
        <v>244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18">
        <f t="shared" si="9"/>
        <v>0</v>
      </c>
    </row>
    <row r="181" spans="1:20" x14ac:dyDescent="0.2">
      <c r="A181" s="23" t="s">
        <v>174</v>
      </c>
      <c r="B181" s="24"/>
      <c r="C181" s="24">
        <v>3</v>
      </c>
      <c r="D181" s="24">
        <v>1</v>
      </c>
      <c r="E181" s="24"/>
      <c r="F181" s="24"/>
      <c r="G181" s="24">
        <v>11</v>
      </c>
      <c r="H181" s="24">
        <v>7</v>
      </c>
      <c r="I181" s="24">
        <v>3</v>
      </c>
      <c r="J181" s="24">
        <v>12</v>
      </c>
      <c r="K181" s="24">
        <v>2</v>
      </c>
      <c r="L181" s="24">
        <v>2</v>
      </c>
      <c r="M181" s="24"/>
      <c r="N181" s="24">
        <v>1</v>
      </c>
      <c r="O181" s="24"/>
      <c r="P181" s="24">
        <v>1</v>
      </c>
      <c r="Q181" s="24">
        <v>2</v>
      </c>
      <c r="R181" s="24">
        <v>1</v>
      </c>
      <c r="S181" s="24"/>
      <c r="T181" s="18">
        <f t="shared" si="9"/>
        <v>46</v>
      </c>
    </row>
    <row r="182" spans="1:20" x14ac:dyDescent="0.2">
      <c r="A182" s="23" t="s">
        <v>176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18">
        <f t="shared" si="9"/>
        <v>0</v>
      </c>
    </row>
    <row r="183" spans="1:20" x14ac:dyDescent="0.2">
      <c r="A183" s="23" t="s">
        <v>177</v>
      </c>
      <c r="B183" s="24"/>
      <c r="C183" s="24"/>
      <c r="D183" s="24"/>
      <c r="E183" s="24"/>
      <c r="F183" s="24"/>
      <c r="G183" s="24"/>
      <c r="H183" s="24"/>
      <c r="I183" s="24"/>
      <c r="J183" s="24">
        <v>4</v>
      </c>
      <c r="K183" s="24"/>
      <c r="L183" s="24"/>
      <c r="M183" s="24"/>
      <c r="N183" s="24"/>
      <c r="O183" s="24"/>
      <c r="P183" s="24"/>
      <c r="Q183" s="24"/>
      <c r="R183" s="24"/>
      <c r="S183" s="24"/>
      <c r="T183" s="18">
        <f t="shared" si="9"/>
        <v>4</v>
      </c>
    </row>
    <row r="184" spans="1:20" x14ac:dyDescent="0.2">
      <c r="A184" s="19" t="s">
        <v>178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7"/>
    </row>
    <row r="185" spans="1:20" x14ac:dyDescent="0.2">
      <c r="A185" s="23" t="s">
        <v>179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18">
        <f>SUM(B185:S185)</f>
        <v>0</v>
      </c>
    </row>
    <row r="186" spans="1:20" x14ac:dyDescent="0.2">
      <c r="A186" s="19" t="s">
        <v>319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7"/>
    </row>
    <row r="187" spans="1:20" x14ac:dyDescent="0.2">
      <c r="A187" s="23" t="s">
        <v>182</v>
      </c>
      <c r="B187" s="24"/>
      <c r="C187" s="24"/>
      <c r="D187" s="24"/>
      <c r="E187" s="24">
        <v>6</v>
      </c>
      <c r="F187" s="24"/>
      <c r="G187" s="24"/>
      <c r="H187" s="24"/>
      <c r="I187" s="24"/>
      <c r="J187" s="24"/>
      <c r="K187" s="24"/>
      <c r="L187" s="24"/>
      <c r="M187" s="24">
        <v>4</v>
      </c>
      <c r="N187" s="24"/>
      <c r="O187" s="24"/>
      <c r="P187" s="24"/>
      <c r="Q187" s="24"/>
      <c r="R187" s="24"/>
      <c r="S187" s="24"/>
      <c r="T187" s="18">
        <f>SUM(B187:S187)</f>
        <v>10</v>
      </c>
    </row>
    <row r="188" spans="1:20" x14ac:dyDescent="0.2">
      <c r="A188" s="23" t="s">
        <v>183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18">
        <f>SUM(B188:S188)</f>
        <v>0</v>
      </c>
    </row>
    <row r="189" spans="1:20" x14ac:dyDescent="0.2">
      <c r="A189" s="23" t="s">
        <v>185</v>
      </c>
      <c r="B189" s="24"/>
      <c r="C189" s="24"/>
      <c r="D189" s="24"/>
      <c r="E189" s="24"/>
      <c r="F189" s="24"/>
      <c r="G189" s="24">
        <v>2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18">
        <f>SUM(B189:S189)</f>
        <v>2</v>
      </c>
    </row>
    <row r="190" spans="1:20" x14ac:dyDescent="0.2">
      <c r="A190" s="19" t="s">
        <v>186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7"/>
    </row>
    <row r="191" spans="1:20" ht="13.5" x14ac:dyDescent="0.2">
      <c r="A191" s="23" t="s">
        <v>320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18">
        <f>SUM(B191:S191)</f>
        <v>0</v>
      </c>
    </row>
    <row r="192" spans="1:20" x14ac:dyDescent="0.2">
      <c r="A192" s="23" t="s">
        <v>188</v>
      </c>
      <c r="B192" s="24"/>
      <c r="C192" s="24"/>
      <c r="D192" s="24">
        <v>2</v>
      </c>
      <c r="E192" s="24">
        <v>11</v>
      </c>
      <c r="F192" s="24">
        <v>4</v>
      </c>
      <c r="G192" s="24">
        <v>5</v>
      </c>
      <c r="H192" s="24">
        <v>3</v>
      </c>
      <c r="I192" s="24">
        <v>2</v>
      </c>
      <c r="J192" s="24">
        <v>1</v>
      </c>
      <c r="K192" s="24"/>
      <c r="L192" s="24"/>
      <c r="M192" s="24"/>
      <c r="N192" s="24"/>
      <c r="O192" s="24">
        <v>1</v>
      </c>
      <c r="P192" s="24"/>
      <c r="Q192" s="24">
        <v>2</v>
      </c>
      <c r="R192" s="24"/>
      <c r="S192" s="24"/>
      <c r="T192" s="18">
        <f>SUM(B192:S192)</f>
        <v>31</v>
      </c>
    </row>
    <row r="193" spans="1:20" x14ac:dyDescent="0.2">
      <c r="A193" s="23" t="s">
        <v>189</v>
      </c>
      <c r="B193" s="24"/>
      <c r="C193" s="24"/>
      <c r="D193" s="24"/>
      <c r="E193" s="24"/>
      <c r="F193" s="24"/>
      <c r="G193" s="24"/>
      <c r="H193" s="24">
        <v>1</v>
      </c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18">
        <f>SUM(B193:S193)</f>
        <v>1</v>
      </c>
    </row>
    <row r="194" spans="1:20" x14ac:dyDescent="0.2">
      <c r="A194" s="23" t="s">
        <v>190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18">
        <f>SUM(B194:S194)</f>
        <v>0</v>
      </c>
    </row>
    <row r="195" spans="1:20" x14ac:dyDescent="0.2">
      <c r="A195" s="19" t="s">
        <v>191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7"/>
    </row>
    <row r="196" spans="1:20" x14ac:dyDescent="0.2">
      <c r="A196" s="23" t="s">
        <v>192</v>
      </c>
      <c r="B196" s="24"/>
      <c r="C196" s="24"/>
      <c r="D196" s="24"/>
      <c r="E196" s="24">
        <v>1</v>
      </c>
      <c r="F196" s="24"/>
      <c r="G196" s="24">
        <v>2</v>
      </c>
      <c r="H196" s="24"/>
      <c r="I196" s="24"/>
      <c r="J196" s="24"/>
      <c r="K196" s="24"/>
      <c r="L196" s="24"/>
      <c r="M196" s="24"/>
      <c r="N196" s="24"/>
      <c r="O196" s="24"/>
      <c r="P196" s="24">
        <v>1</v>
      </c>
      <c r="Q196" s="24"/>
      <c r="R196" s="24"/>
      <c r="S196" s="24"/>
      <c r="T196" s="18">
        <f t="shared" ref="T196:T208" si="10">SUM(B196:S196)</f>
        <v>4</v>
      </c>
    </row>
    <row r="197" spans="1:20" x14ac:dyDescent="0.2">
      <c r="A197" s="23" t="s">
        <v>193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18">
        <f t="shared" si="10"/>
        <v>0</v>
      </c>
    </row>
    <row r="198" spans="1:20" x14ac:dyDescent="0.2">
      <c r="A198" s="23" t="s">
        <v>194</v>
      </c>
      <c r="B198" s="24"/>
      <c r="C198" s="24"/>
      <c r="D198" s="24"/>
      <c r="E198" s="24">
        <v>6</v>
      </c>
      <c r="F198" s="24">
        <v>1</v>
      </c>
      <c r="G198" s="24">
        <v>13</v>
      </c>
      <c r="H198" s="24">
        <v>1</v>
      </c>
      <c r="I198" s="24">
        <v>4</v>
      </c>
      <c r="J198" s="24"/>
      <c r="K198" s="24"/>
      <c r="L198" s="24">
        <v>2</v>
      </c>
      <c r="M198" s="24">
        <v>2</v>
      </c>
      <c r="N198" s="24"/>
      <c r="O198" s="24">
        <v>3</v>
      </c>
      <c r="P198" s="24">
        <v>2</v>
      </c>
      <c r="Q198" s="24">
        <v>4</v>
      </c>
      <c r="R198" s="24">
        <v>7</v>
      </c>
      <c r="S198" s="24"/>
      <c r="T198" s="18">
        <f t="shared" si="10"/>
        <v>45</v>
      </c>
    </row>
    <row r="199" spans="1:20" x14ac:dyDescent="0.2">
      <c r="A199" s="23" t="s">
        <v>195</v>
      </c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18">
        <f t="shared" si="10"/>
        <v>0</v>
      </c>
    </row>
    <row r="200" spans="1:20" x14ac:dyDescent="0.2">
      <c r="A200" s="23" t="s">
        <v>196</v>
      </c>
      <c r="B200" s="24"/>
      <c r="C200" s="24">
        <v>1</v>
      </c>
      <c r="D200" s="24">
        <v>5</v>
      </c>
      <c r="E200" s="24">
        <v>15</v>
      </c>
      <c r="F200" s="24">
        <v>3</v>
      </c>
      <c r="G200" s="24">
        <v>14</v>
      </c>
      <c r="H200" s="24">
        <v>11</v>
      </c>
      <c r="I200" s="24">
        <v>4</v>
      </c>
      <c r="J200" s="24">
        <v>5</v>
      </c>
      <c r="K200" s="24"/>
      <c r="L200" s="24">
        <v>1</v>
      </c>
      <c r="M200" s="24">
        <v>11</v>
      </c>
      <c r="N200" s="24"/>
      <c r="O200" s="24">
        <v>7</v>
      </c>
      <c r="P200" s="24">
        <v>10</v>
      </c>
      <c r="Q200" s="24"/>
      <c r="R200" s="24">
        <v>4</v>
      </c>
      <c r="S200" s="24"/>
      <c r="T200" s="18">
        <f t="shared" si="10"/>
        <v>91</v>
      </c>
    </row>
    <row r="201" spans="1:20" x14ac:dyDescent="0.2">
      <c r="A201" s="23" t="s">
        <v>197</v>
      </c>
      <c r="B201" s="24"/>
      <c r="C201" s="24"/>
      <c r="D201" s="24"/>
      <c r="E201" s="24"/>
      <c r="F201" s="24">
        <v>1</v>
      </c>
      <c r="G201" s="24"/>
      <c r="H201" s="24"/>
      <c r="I201" s="24"/>
      <c r="J201" s="24"/>
      <c r="K201" s="24"/>
      <c r="L201" s="24"/>
      <c r="M201" s="24"/>
      <c r="N201" s="24"/>
      <c r="O201" s="24"/>
      <c r="P201" s="24">
        <v>1</v>
      </c>
      <c r="Q201" s="24"/>
      <c r="R201" s="24">
        <v>1</v>
      </c>
      <c r="S201" s="24"/>
      <c r="T201" s="18">
        <f t="shared" si="10"/>
        <v>3</v>
      </c>
    </row>
    <row r="202" spans="1:20" x14ac:dyDescent="0.2">
      <c r="A202" s="23" t="s">
        <v>198</v>
      </c>
      <c r="B202" s="24"/>
      <c r="C202" s="24">
        <v>15</v>
      </c>
      <c r="D202" s="24">
        <v>4</v>
      </c>
      <c r="E202" s="24">
        <v>1</v>
      </c>
      <c r="F202" s="24">
        <v>6</v>
      </c>
      <c r="G202" s="24">
        <v>32</v>
      </c>
      <c r="H202" s="24">
        <v>8</v>
      </c>
      <c r="I202" s="24">
        <v>10</v>
      </c>
      <c r="J202" s="24">
        <v>25</v>
      </c>
      <c r="K202" s="24"/>
      <c r="L202" s="24">
        <v>8</v>
      </c>
      <c r="M202" s="24">
        <v>7</v>
      </c>
      <c r="N202" s="24">
        <v>15</v>
      </c>
      <c r="O202" s="24">
        <v>11</v>
      </c>
      <c r="P202" s="24">
        <v>7</v>
      </c>
      <c r="Q202" s="24">
        <v>4</v>
      </c>
      <c r="R202" s="24">
        <v>8</v>
      </c>
      <c r="S202" s="24"/>
      <c r="T202" s="18">
        <f t="shared" si="10"/>
        <v>161</v>
      </c>
    </row>
    <row r="203" spans="1:20" x14ac:dyDescent="0.2">
      <c r="A203" s="23" t="s">
        <v>199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>
        <v>1</v>
      </c>
      <c r="M203" s="24"/>
      <c r="N203" s="24"/>
      <c r="O203" s="24"/>
      <c r="P203" s="24"/>
      <c r="Q203" s="24"/>
      <c r="R203" s="24"/>
      <c r="S203" s="24"/>
      <c r="T203" s="18">
        <f t="shared" si="10"/>
        <v>1</v>
      </c>
    </row>
    <row r="204" spans="1:20" x14ac:dyDescent="0.2">
      <c r="A204" s="23" t="s">
        <v>200</v>
      </c>
      <c r="B204" s="24"/>
      <c r="C204" s="24"/>
      <c r="D204" s="24"/>
      <c r="E204" s="24"/>
      <c r="F204" s="24">
        <v>1</v>
      </c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18">
        <f t="shared" si="10"/>
        <v>1</v>
      </c>
    </row>
    <row r="205" spans="1:20" x14ac:dyDescent="0.2">
      <c r="A205" s="23" t="s">
        <v>201</v>
      </c>
      <c r="B205" s="24"/>
      <c r="C205" s="24">
        <v>21</v>
      </c>
      <c r="D205" s="24"/>
      <c r="E205" s="24">
        <v>3</v>
      </c>
      <c r="F205" s="24">
        <v>1</v>
      </c>
      <c r="G205" s="24">
        <v>3</v>
      </c>
      <c r="H205" s="24"/>
      <c r="I205" s="24"/>
      <c r="J205" s="24"/>
      <c r="K205" s="24"/>
      <c r="L205" s="24"/>
      <c r="M205" s="24">
        <v>2</v>
      </c>
      <c r="N205" s="24">
        <v>8</v>
      </c>
      <c r="O205" s="24">
        <v>8</v>
      </c>
      <c r="P205" s="24"/>
      <c r="Q205" s="24"/>
      <c r="R205" s="24">
        <v>4</v>
      </c>
      <c r="S205" s="24"/>
      <c r="T205" s="18">
        <f t="shared" si="10"/>
        <v>50</v>
      </c>
    </row>
    <row r="206" spans="1:20" x14ac:dyDescent="0.2">
      <c r="A206" s="23" t="s">
        <v>202</v>
      </c>
      <c r="B206" s="24"/>
      <c r="C206" s="24"/>
      <c r="D206" s="24"/>
      <c r="E206" s="24">
        <v>12</v>
      </c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18">
        <f t="shared" si="10"/>
        <v>12</v>
      </c>
    </row>
    <row r="207" spans="1:20" x14ac:dyDescent="0.2">
      <c r="A207" s="23" t="s">
        <v>203</v>
      </c>
      <c r="B207" s="24"/>
      <c r="C207" s="24">
        <v>3</v>
      </c>
      <c r="D207" s="24"/>
      <c r="E207" s="24">
        <v>3</v>
      </c>
      <c r="F207" s="24"/>
      <c r="G207" s="24">
        <v>1</v>
      </c>
      <c r="H207" s="24"/>
      <c r="I207" s="24"/>
      <c r="J207" s="24"/>
      <c r="K207" s="24"/>
      <c r="L207" s="24"/>
      <c r="M207" s="24">
        <v>1</v>
      </c>
      <c r="N207" s="24"/>
      <c r="O207" s="24"/>
      <c r="P207" s="24"/>
      <c r="Q207" s="24"/>
      <c r="R207" s="24">
        <v>1</v>
      </c>
      <c r="S207" s="24"/>
      <c r="T207" s="18">
        <f t="shared" si="10"/>
        <v>9</v>
      </c>
    </row>
    <row r="208" spans="1:20" x14ac:dyDescent="0.2">
      <c r="A208" s="23" t="s">
        <v>204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18">
        <f t="shared" si="10"/>
        <v>0</v>
      </c>
    </row>
    <row r="209" spans="1:20" x14ac:dyDescent="0.2">
      <c r="A209" s="19" t="s">
        <v>205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7"/>
    </row>
    <row r="210" spans="1:20" x14ac:dyDescent="0.2">
      <c r="A210" s="23" t="s">
        <v>206</v>
      </c>
      <c r="B210" s="24"/>
      <c r="C210" s="24"/>
      <c r="D210" s="24"/>
      <c r="E210" s="24">
        <v>5</v>
      </c>
      <c r="F210" s="24"/>
      <c r="G210" s="24">
        <v>1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18">
        <f>SUM(B210:S210)</f>
        <v>6</v>
      </c>
    </row>
    <row r="211" spans="1:20" x14ac:dyDescent="0.2">
      <c r="A211" s="23" t="s">
        <v>207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208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0</v>
      </c>
    </row>
    <row r="213" spans="1:20" x14ac:dyDescent="0.2">
      <c r="A213" s="23" t="s">
        <v>209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18">
        <f>SUM(B213:S213)</f>
        <v>0</v>
      </c>
    </row>
    <row r="214" spans="1:20" x14ac:dyDescent="0.2">
      <c r="A214" s="23" t="s">
        <v>210</v>
      </c>
      <c r="B214" s="24"/>
      <c r="C214" s="24"/>
      <c r="D214" s="24"/>
      <c r="E214" s="24"/>
      <c r="F214" s="24">
        <v>8</v>
      </c>
      <c r="G214" s="24">
        <v>1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18">
        <f>SUM(B214:S214)</f>
        <v>9</v>
      </c>
    </row>
    <row r="215" spans="1:20" x14ac:dyDescent="0.2">
      <c r="A215" s="19" t="s">
        <v>211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7"/>
    </row>
    <row r="216" spans="1:20" x14ac:dyDescent="0.2">
      <c r="A216" s="23" t="s">
        <v>212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18">
        <f>SUM(B216:S216)</f>
        <v>0</v>
      </c>
    </row>
    <row r="217" spans="1:20" x14ac:dyDescent="0.2">
      <c r="A217" s="19" t="s">
        <v>213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7"/>
    </row>
    <row r="218" spans="1:20" x14ac:dyDescent="0.2">
      <c r="A218" s="30" t="s">
        <v>321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18">
        <f>SUM(B218:S218)</f>
        <v>0</v>
      </c>
    </row>
    <row r="219" spans="1:20" x14ac:dyDescent="0.2">
      <c r="A219" s="19" t="s">
        <v>322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7"/>
    </row>
    <row r="220" spans="1:20" x14ac:dyDescent="0.2">
      <c r="A220" s="23" t="s">
        <v>216</v>
      </c>
      <c r="B220" s="24"/>
      <c r="C220" s="24"/>
      <c r="D220" s="24">
        <v>1</v>
      </c>
      <c r="E220" s="24">
        <v>14</v>
      </c>
      <c r="F220" s="24">
        <v>2</v>
      </c>
      <c r="G220" s="24"/>
      <c r="H220" s="24"/>
      <c r="I220" s="24">
        <v>4</v>
      </c>
      <c r="J220" s="24"/>
      <c r="K220" s="24"/>
      <c r="L220" s="24"/>
      <c r="M220" s="24"/>
      <c r="N220" s="24"/>
      <c r="O220" s="24">
        <v>1</v>
      </c>
      <c r="P220" s="24"/>
      <c r="Q220" s="24"/>
      <c r="R220" s="24"/>
      <c r="S220" s="24"/>
      <c r="T220" s="18">
        <f>SUM(B220:S220)</f>
        <v>22</v>
      </c>
    </row>
    <row r="221" spans="1:20" x14ac:dyDescent="0.2">
      <c r="A221" s="23" t="s">
        <v>286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18">
        <f>SUM(B221:S221)</f>
        <v>0</v>
      </c>
    </row>
    <row r="222" spans="1:20" x14ac:dyDescent="0.2">
      <c r="A222" s="23" t="s">
        <v>218</v>
      </c>
      <c r="B222" s="24"/>
      <c r="C222" s="24"/>
      <c r="D222" s="24"/>
      <c r="E222" s="24">
        <v>1</v>
      </c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18">
        <f>SUM(B222:S222)</f>
        <v>1</v>
      </c>
    </row>
    <row r="223" spans="1:20" x14ac:dyDescent="0.2">
      <c r="A223" s="19" t="s">
        <v>217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7"/>
    </row>
    <row r="224" spans="1:20" x14ac:dyDescent="0.2">
      <c r="A224" s="30" t="s">
        <v>323</v>
      </c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18">
        <f t="shared" ref="T224:T233" si="11">SUM(B224:S224)</f>
        <v>0</v>
      </c>
    </row>
    <row r="225" spans="1:20" x14ac:dyDescent="0.2">
      <c r="A225" s="23" t="s">
        <v>221</v>
      </c>
      <c r="B225" s="24"/>
      <c r="C225" s="24">
        <v>1</v>
      </c>
      <c r="D225" s="24"/>
      <c r="E225" s="24"/>
      <c r="F225" s="24"/>
      <c r="G225" s="24"/>
      <c r="H225" s="24">
        <v>1</v>
      </c>
      <c r="I225" s="24"/>
      <c r="J225" s="24"/>
      <c r="K225" s="24"/>
      <c r="L225" s="24"/>
      <c r="M225" s="24"/>
      <c r="N225" s="24"/>
      <c r="O225" s="24"/>
      <c r="P225" s="24">
        <v>1</v>
      </c>
      <c r="Q225" s="24"/>
      <c r="R225" s="24"/>
      <c r="S225" s="24"/>
      <c r="T225" s="18">
        <f t="shared" si="11"/>
        <v>3</v>
      </c>
    </row>
    <row r="226" spans="1:20" x14ac:dyDescent="0.2">
      <c r="A226" s="23" t="s">
        <v>222</v>
      </c>
      <c r="B226" s="24"/>
      <c r="C226" s="24"/>
      <c r="D226" s="24"/>
      <c r="E226" s="24"/>
      <c r="F226" s="24"/>
      <c r="G226" s="24">
        <v>2</v>
      </c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18">
        <f t="shared" si="11"/>
        <v>2</v>
      </c>
    </row>
    <row r="227" spans="1:20" x14ac:dyDescent="0.2">
      <c r="A227" s="23" t="s">
        <v>223</v>
      </c>
      <c r="B227" s="24"/>
      <c r="C227" s="24"/>
      <c r="D227" s="24"/>
      <c r="E227" s="24"/>
      <c r="F227" s="24"/>
      <c r="G227" s="24"/>
      <c r="H227" s="24">
        <v>8</v>
      </c>
      <c r="I227" s="24"/>
      <c r="J227" s="24">
        <v>4</v>
      </c>
      <c r="K227" s="24"/>
      <c r="L227" s="24"/>
      <c r="M227" s="24"/>
      <c r="N227" s="24"/>
      <c r="O227" s="24"/>
      <c r="P227" s="24"/>
      <c r="Q227" s="24"/>
      <c r="R227" s="24"/>
      <c r="S227" s="24"/>
      <c r="T227" s="18">
        <f t="shared" si="11"/>
        <v>12</v>
      </c>
    </row>
    <row r="228" spans="1:20" x14ac:dyDescent="0.2">
      <c r="A228" s="23" t="s">
        <v>224</v>
      </c>
      <c r="B228" s="24"/>
      <c r="C228" s="24"/>
      <c r="D228" s="24"/>
      <c r="E228" s="24"/>
      <c r="F228" s="24"/>
      <c r="G228" s="24">
        <v>6</v>
      </c>
      <c r="H228" s="24"/>
      <c r="I228" s="24"/>
      <c r="J228" s="24">
        <v>1</v>
      </c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7</v>
      </c>
    </row>
    <row r="229" spans="1:20" x14ac:dyDescent="0.2">
      <c r="A229" s="23" t="s">
        <v>225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18">
        <f t="shared" si="11"/>
        <v>0</v>
      </c>
    </row>
    <row r="230" spans="1:20" x14ac:dyDescent="0.2">
      <c r="A230" s="23" t="s">
        <v>226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18">
        <f t="shared" si="11"/>
        <v>0</v>
      </c>
    </row>
    <row r="231" spans="1:20" x14ac:dyDescent="0.2">
      <c r="A231" s="23" t="s">
        <v>227</v>
      </c>
      <c r="B231" s="24"/>
      <c r="C231" s="24">
        <v>3</v>
      </c>
      <c r="D231" s="24">
        <v>1</v>
      </c>
      <c r="E231" s="24">
        <v>3</v>
      </c>
      <c r="F231" s="24"/>
      <c r="G231" s="24">
        <v>31</v>
      </c>
      <c r="H231" s="24">
        <v>65</v>
      </c>
      <c r="I231" s="24">
        <v>13</v>
      </c>
      <c r="J231" s="24">
        <v>16</v>
      </c>
      <c r="K231" s="24"/>
      <c r="L231" s="24">
        <v>2</v>
      </c>
      <c r="M231" s="24">
        <v>10</v>
      </c>
      <c r="N231" s="24">
        <v>14</v>
      </c>
      <c r="O231" s="24">
        <v>2</v>
      </c>
      <c r="P231" s="24">
        <v>2</v>
      </c>
      <c r="Q231" s="24">
        <v>8</v>
      </c>
      <c r="R231" s="24"/>
      <c r="S231" s="24"/>
      <c r="T231" s="18">
        <f t="shared" si="11"/>
        <v>170</v>
      </c>
    </row>
    <row r="232" spans="1:20" x14ac:dyDescent="0.2">
      <c r="A232" s="23" t="s">
        <v>228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18">
        <f t="shared" si="11"/>
        <v>0</v>
      </c>
    </row>
    <row r="233" spans="1:20" x14ac:dyDescent="0.2">
      <c r="A233" s="23" t="s">
        <v>229</v>
      </c>
      <c r="B233" s="24"/>
      <c r="C233" s="24"/>
      <c r="D233" s="24"/>
      <c r="E233" s="24"/>
      <c r="F233" s="24"/>
      <c r="G233" s="24"/>
      <c r="H233" s="24"/>
      <c r="I233" s="24">
        <v>3</v>
      </c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18">
        <f t="shared" si="11"/>
        <v>3</v>
      </c>
    </row>
    <row r="234" spans="1:20" x14ac:dyDescent="0.2">
      <c r="A234" s="19" t="s">
        <v>230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7"/>
    </row>
    <row r="235" spans="1:20" ht="13.5" x14ac:dyDescent="0.2">
      <c r="A235" s="23" t="s">
        <v>324</v>
      </c>
      <c r="B235" s="24"/>
      <c r="C235" s="24"/>
      <c r="D235" s="24"/>
      <c r="E235" s="24"/>
      <c r="F235" s="24"/>
      <c r="G235" s="24">
        <v>2</v>
      </c>
      <c r="H235" s="24"/>
      <c r="I235" s="24"/>
      <c r="J235" s="24"/>
      <c r="K235" s="24"/>
      <c r="L235" s="24"/>
      <c r="M235" s="24">
        <v>1</v>
      </c>
      <c r="N235" s="24"/>
      <c r="O235" s="24"/>
      <c r="P235" s="24"/>
      <c r="Q235" s="24"/>
      <c r="R235" s="24"/>
      <c r="S235" s="24"/>
      <c r="T235" s="18">
        <f t="shared" ref="T235:T247" si="12">SUM(B235:S235)</f>
        <v>3</v>
      </c>
    </row>
    <row r="236" spans="1:20" x14ac:dyDescent="0.2">
      <c r="A236" s="23" t="s">
        <v>273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18">
        <f t="shared" si="12"/>
        <v>0</v>
      </c>
    </row>
    <row r="237" spans="1:20" x14ac:dyDescent="0.2">
      <c r="A237" s="23" t="s">
        <v>231</v>
      </c>
      <c r="B237" s="24"/>
      <c r="C237" s="24">
        <v>3</v>
      </c>
      <c r="D237" s="24">
        <v>1</v>
      </c>
      <c r="E237" s="24">
        <v>5</v>
      </c>
      <c r="F237" s="24">
        <v>4</v>
      </c>
      <c r="G237" s="24">
        <v>3</v>
      </c>
      <c r="H237" s="24">
        <v>10</v>
      </c>
      <c r="I237" s="24">
        <v>5</v>
      </c>
      <c r="J237" s="24">
        <v>1</v>
      </c>
      <c r="K237" s="24"/>
      <c r="L237" s="24"/>
      <c r="M237" s="24">
        <v>1</v>
      </c>
      <c r="N237" s="24"/>
      <c r="O237" s="24">
        <v>6</v>
      </c>
      <c r="P237" s="24">
        <v>2</v>
      </c>
      <c r="Q237" s="24"/>
      <c r="R237" s="24">
        <v>2</v>
      </c>
      <c r="S237" s="24"/>
      <c r="T237" s="18">
        <f t="shared" si="12"/>
        <v>43</v>
      </c>
    </row>
    <row r="238" spans="1:20" x14ac:dyDescent="0.2">
      <c r="A238" s="23" t="s">
        <v>232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18">
        <f t="shared" si="12"/>
        <v>0</v>
      </c>
    </row>
    <row r="239" spans="1:20" x14ac:dyDescent="0.2">
      <c r="A239" s="23" t="s">
        <v>233</v>
      </c>
      <c r="B239" s="24"/>
      <c r="C239" s="24">
        <v>1</v>
      </c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18">
        <f t="shared" si="12"/>
        <v>1</v>
      </c>
    </row>
    <row r="240" spans="1:20" x14ac:dyDescent="0.2">
      <c r="A240" s="23" t="s">
        <v>234</v>
      </c>
      <c r="B240" s="24"/>
      <c r="C240" s="24"/>
      <c r="D240" s="24">
        <v>2</v>
      </c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18">
        <f t="shared" si="12"/>
        <v>2</v>
      </c>
    </row>
    <row r="241" spans="1:20" x14ac:dyDescent="0.2">
      <c r="A241" s="23" t="s">
        <v>235</v>
      </c>
      <c r="B241" s="24"/>
      <c r="C241" s="24"/>
      <c r="D241" s="24"/>
      <c r="E241" s="24">
        <v>18</v>
      </c>
      <c r="F241" s="24">
        <v>3</v>
      </c>
      <c r="G241" s="24">
        <v>15</v>
      </c>
      <c r="H241" s="24">
        <v>1</v>
      </c>
      <c r="I241" s="24">
        <v>1</v>
      </c>
      <c r="J241" s="24"/>
      <c r="K241" s="24"/>
      <c r="L241" s="24"/>
      <c r="M241" s="24">
        <v>7</v>
      </c>
      <c r="N241" s="24"/>
      <c r="O241" s="24"/>
      <c r="P241" s="24">
        <v>2</v>
      </c>
      <c r="Q241" s="24">
        <v>2</v>
      </c>
      <c r="R241" s="24">
        <v>1</v>
      </c>
      <c r="S241" s="24"/>
      <c r="T241" s="18">
        <f t="shared" si="12"/>
        <v>50</v>
      </c>
    </row>
    <row r="242" spans="1:20" x14ac:dyDescent="0.2">
      <c r="A242" s="23" t="s">
        <v>236</v>
      </c>
      <c r="B242" s="24"/>
      <c r="C242" s="24"/>
      <c r="D242" s="24"/>
      <c r="E242" s="24">
        <v>2</v>
      </c>
      <c r="F242" s="24">
        <v>2</v>
      </c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18">
        <f t="shared" si="12"/>
        <v>4</v>
      </c>
    </row>
    <row r="243" spans="1:20" x14ac:dyDescent="0.2">
      <c r="A243" s="23" t="s">
        <v>237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18">
        <f t="shared" si="12"/>
        <v>0</v>
      </c>
    </row>
    <row r="244" spans="1:20" x14ac:dyDescent="0.2">
      <c r="A244" s="23" t="s">
        <v>238</v>
      </c>
      <c r="B244" s="24"/>
      <c r="C244" s="24"/>
      <c r="D244" s="24"/>
      <c r="E244" s="24"/>
      <c r="F244" s="24"/>
      <c r="G244" s="24">
        <v>3</v>
      </c>
      <c r="H244" s="24"/>
      <c r="I244" s="24">
        <v>1</v>
      </c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18">
        <f t="shared" si="12"/>
        <v>4</v>
      </c>
    </row>
    <row r="245" spans="1:20" x14ac:dyDescent="0.2">
      <c r="A245" s="23" t="s">
        <v>239</v>
      </c>
      <c r="B245" s="24">
        <v>2</v>
      </c>
      <c r="C245" s="24">
        <v>2</v>
      </c>
      <c r="D245" s="24">
        <v>10</v>
      </c>
      <c r="E245" s="24">
        <v>2</v>
      </c>
      <c r="F245" s="24">
        <v>7</v>
      </c>
      <c r="G245" s="24">
        <v>11</v>
      </c>
      <c r="H245" s="24">
        <v>6</v>
      </c>
      <c r="I245" s="24">
        <v>4</v>
      </c>
      <c r="J245" s="24">
        <v>10</v>
      </c>
      <c r="K245" s="24">
        <v>1</v>
      </c>
      <c r="L245" s="24">
        <v>3</v>
      </c>
      <c r="M245" s="24">
        <v>6</v>
      </c>
      <c r="N245" s="24">
        <v>9</v>
      </c>
      <c r="O245" s="24">
        <v>18</v>
      </c>
      <c r="P245" s="24">
        <v>5</v>
      </c>
      <c r="Q245" s="24"/>
      <c r="R245" s="24">
        <v>2</v>
      </c>
      <c r="S245" s="24"/>
      <c r="T245" s="18">
        <f t="shared" si="12"/>
        <v>98</v>
      </c>
    </row>
    <row r="246" spans="1:20" x14ac:dyDescent="0.2">
      <c r="A246" s="23" t="s">
        <v>240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18">
        <f>SUM(B246:S246)</f>
        <v>0</v>
      </c>
    </row>
    <row r="247" spans="1:20" x14ac:dyDescent="0.2">
      <c r="A247" s="23" t="s">
        <v>241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18">
        <f t="shared" si="12"/>
        <v>0</v>
      </c>
    </row>
    <row r="248" spans="1:20" x14ac:dyDescent="0.2">
      <c r="A248" s="19" t="s">
        <v>285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7"/>
    </row>
    <row r="249" spans="1:20" x14ac:dyDescent="0.2">
      <c r="A249" s="23" t="s">
        <v>243</v>
      </c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18">
        <f>SUM(B249:S249)</f>
        <v>0</v>
      </c>
    </row>
    <row r="250" spans="1:20" x14ac:dyDescent="0.2">
      <c r="A250" s="3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18"/>
    </row>
    <row r="251" spans="1:20" x14ac:dyDescent="0.2">
      <c r="A251" s="3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32"/>
    </row>
    <row r="252" spans="1:20" x14ac:dyDescent="0.2">
      <c r="A252" s="33" t="s">
        <v>284</v>
      </c>
      <c r="B252" s="18">
        <f t="shared" ref="B252:T252" si="13">SUM(B4:B251)</f>
        <v>16</v>
      </c>
      <c r="C252" s="18">
        <f t="shared" si="13"/>
        <v>100</v>
      </c>
      <c r="D252" s="18">
        <f t="shared" si="13"/>
        <v>74</v>
      </c>
      <c r="E252" s="18">
        <f t="shared" si="13"/>
        <v>208</v>
      </c>
      <c r="F252" s="18">
        <f t="shared" si="13"/>
        <v>152</v>
      </c>
      <c r="G252" s="18">
        <f t="shared" si="13"/>
        <v>421</v>
      </c>
      <c r="H252" s="18">
        <f t="shared" si="13"/>
        <v>200</v>
      </c>
      <c r="I252" s="18">
        <f t="shared" si="13"/>
        <v>145</v>
      </c>
      <c r="J252" s="18">
        <f t="shared" si="13"/>
        <v>171</v>
      </c>
      <c r="K252" s="18">
        <f t="shared" si="13"/>
        <v>3</v>
      </c>
      <c r="L252" s="18">
        <f t="shared" si="13"/>
        <v>57</v>
      </c>
      <c r="M252" s="18">
        <f t="shared" si="13"/>
        <v>157</v>
      </c>
      <c r="N252" s="18">
        <f t="shared" si="13"/>
        <v>100</v>
      </c>
      <c r="O252" s="18">
        <f t="shared" si="13"/>
        <v>111</v>
      </c>
      <c r="P252" s="18">
        <f t="shared" si="13"/>
        <v>95</v>
      </c>
      <c r="Q252" s="18">
        <f t="shared" si="13"/>
        <v>40</v>
      </c>
      <c r="R252" s="18">
        <f t="shared" si="13"/>
        <v>59</v>
      </c>
      <c r="S252" s="18">
        <f t="shared" si="13"/>
        <v>0</v>
      </c>
      <c r="T252" s="18">
        <f t="shared" si="13"/>
        <v>2109</v>
      </c>
    </row>
    <row r="253" spans="1:20" x14ac:dyDescent="0.2">
      <c r="A253" s="34" t="s">
        <v>248</v>
      </c>
      <c r="B253" s="27">
        <f t="shared" ref="B253:S253" si="14">COUNT(B3:B251)</f>
        <v>5</v>
      </c>
      <c r="C253" s="27">
        <f t="shared" si="14"/>
        <v>23</v>
      </c>
      <c r="D253" s="27">
        <f t="shared" si="14"/>
        <v>23</v>
      </c>
      <c r="E253" s="27">
        <f t="shared" si="14"/>
        <v>42</v>
      </c>
      <c r="F253" s="27">
        <f t="shared" si="14"/>
        <v>36</v>
      </c>
      <c r="G253" s="27">
        <f t="shared" si="14"/>
        <v>56</v>
      </c>
      <c r="H253" s="27">
        <f t="shared" si="14"/>
        <v>35</v>
      </c>
      <c r="I253" s="27">
        <f t="shared" si="14"/>
        <v>39</v>
      </c>
      <c r="J253" s="27">
        <f t="shared" si="14"/>
        <v>28</v>
      </c>
      <c r="K253" s="27">
        <f t="shared" si="14"/>
        <v>2</v>
      </c>
      <c r="L253" s="27">
        <f t="shared" si="14"/>
        <v>22</v>
      </c>
      <c r="M253" s="27">
        <f t="shared" si="14"/>
        <v>34</v>
      </c>
      <c r="N253" s="27">
        <f t="shared" si="14"/>
        <v>18</v>
      </c>
      <c r="O253" s="27">
        <f t="shared" si="14"/>
        <v>26</v>
      </c>
      <c r="P253" s="27">
        <f t="shared" si="14"/>
        <v>30</v>
      </c>
      <c r="Q253" s="27">
        <f t="shared" si="14"/>
        <v>13</v>
      </c>
      <c r="R253" s="27">
        <f t="shared" si="14"/>
        <v>19</v>
      </c>
      <c r="S253" s="27">
        <f t="shared" si="14"/>
        <v>0</v>
      </c>
      <c r="T253" s="35">
        <f>COUNTIF(T4:T251,"&gt;0")</f>
        <v>94</v>
      </c>
    </row>
    <row r="254" spans="1:20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36" t="s">
        <v>325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326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327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328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 t="s">
        <v>329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36" t="s">
        <v>330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3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3" t="s">
        <v>395</v>
      </c>
      <c r="B262" s="2"/>
      <c r="C262" s="2"/>
      <c r="D262" s="2"/>
      <c r="E262" s="44" t="s">
        <v>355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388</v>
      </c>
      <c r="B263" s="2"/>
      <c r="C263" s="2"/>
      <c r="D263" s="2"/>
      <c r="E263" s="42" t="s">
        <v>389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3" t="s">
        <v>393</v>
      </c>
      <c r="B264" s="2"/>
      <c r="C264" s="2"/>
      <c r="D264" s="2"/>
      <c r="E264" s="42" t="s">
        <v>390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3" t="s">
        <v>394</v>
      </c>
      <c r="B265" s="2"/>
      <c r="C265" s="2"/>
      <c r="D265" s="2"/>
      <c r="E265" s="42" t="s">
        <v>387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7" t="s">
        <v>333</v>
      </c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9"/>
      <c r="T267" s="40"/>
    </row>
  </sheetData>
  <mergeCells count="1">
    <mergeCell ref="B1:S1"/>
  </mergeCells>
  <pageMargins left="0.7" right="0.7" top="0.75" bottom="0.75" header="0.3" footer="0.3"/>
  <pageSetup orientation="portrait" horizontalDpi="4294967292" verticalDpi="429496729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8"/>
  <sheetViews>
    <sheetView zoomScaleNormal="100" workbookViewId="0">
      <pane ySplit="2" topLeftCell="A232" activePane="bottomLeft" state="frozen"/>
      <selection pane="bottomLeft" activeCell="N264" sqref="N264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407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4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4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24"/>
      <c r="C17" s="24"/>
      <c r="D17" s="24"/>
      <c r="E17" s="24">
        <v>4</v>
      </c>
      <c r="F17" s="24"/>
      <c r="G17" s="24"/>
      <c r="H17" s="24"/>
      <c r="I17" s="24"/>
      <c r="J17" s="24"/>
      <c r="K17" s="24"/>
      <c r="L17" s="24"/>
      <c r="M17" s="24">
        <v>4</v>
      </c>
      <c r="N17" s="24"/>
      <c r="O17" s="24"/>
      <c r="P17" s="24">
        <v>3</v>
      </c>
      <c r="Q17" s="24"/>
      <c r="R17" s="24"/>
      <c r="S17" s="24"/>
      <c r="T17" s="18">
        <f t="shared" ref="T17:T38" si="0">SUM(B17:S17)</f>
        <v>11</v>
      </c>
    </row>
    <row r="18" spans="1:20" x14ac:dyDescent="0.2">
      <c r="A18" s="23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>
        <f t="shared" si="0"/>
        <v>0</v>
      </c>
    </row>
    <row r="19" spans="1:20" x14ac:dyDescent="0.2">
      <c r="A19" s="23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8">
        <f t="shared" si="0"/>
        <v>0</v>
      </c>
    </row>
    <row r="20" spans="1:20" x14ac:dyDescent="0.2">
      <c r="A20" s="23" t="s">
        <v>17</v>
      </c>
      <c r="B20" s="24"/>
      <c r="C20" s="24"/>
      <c r="D20" s="24"/>
      <c r="E20" s="24"/>
      <c r="F20" s="24"/>
      <c r="G20" s="24">
        <v>9</v>
      </c>
      <c r="H20" s="24"/>
      <c r="I20" s="24"/>
      <c r="J20" s="24"/>
      <c r="K20" s="24"/>
      <c r="L20" s="24"/>
      <c r="M20" s="24">
        <v>1</v>
      </c>
      <c r="N20" s="24"/>
      <c r="O20" s="24"/>
      <c r="P20" s="24">
        <v>1</v>
      </c>
      <c r="Q20" s="24"/>
      <c r="R20" s="24"/>
      <c r="S20" s="24"/>
      <c r="T20" s="18">
        <f t="shared" si="0"/>
        <v>11</v>
      </c>
    </row>
    <row r="21" spans="1:20" x14ac:dyDescent="0.2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8">
        <f t="shared" si="0"/>
        <v>0</v>
      </c>
    </row>
    <row r="22" spans="1:20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8">
        <f t="shared" si="0"/>
        <v>0</v>
      </c>
    </row>
    <row r="23" spans="1:20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8">
        <f t="shared" si="0"/>
        <v>0</v>
      </c>
    </row>
    <row r="24" spans="1:20" x14ac:dyDescent="0.2">
      <c r="A24" s="23" t="s">
        <v>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8">
        <f t="shared" si="0"/>
        <v>0</v>
      </c>
    </row>
    <row r="25" spans="1:20" x14ac:dyDescent="0.2">
      <c r="A25" s="23" t="s">
        <v>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8">
        <f t="shared" si="0"/>
        <v>0</v>
      </c>
    </row>
    <row r="26" spans="1:20" x14ac:dyDescent="0.2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8">
        <f t="shared" si="0"/>
        <v>0</v>
      </c>
    </row>
    <row r="27" spans="1:20" x14ac:dyDescent="0.2">
      <c r="A27" s="23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18">
        <f t="shared" si="0"/>
        <v>0</v>
      </c>
    </row>
    <row r="28" spans="1:20" x14ac:dyDescent="0.2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18">
        <f t="shared" si="0"/>
        <v>0</v>
      </c>
    </row>
    <row r="29" spans="1:20" x14ac:dyDescent="0.2">
      <c r="A29" s="23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18">
        <f t="shared" si="0"/>
        <v>0</v>
      </c>
    </row>
    <row r="30" spans="1:20" x14ac:dyDescent="0.2">
      <c r="A30" s="23" t="s">
        <v>309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8">
        <f t="shared" si="0"/>
        <v>0</v>
      </c>
    </row>
    <row r="31" spans="1:20" x14ac:dyDescent="0.2">
      <c r="A31" s="23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8">
        <f t="shared" si="0"/>
        <v>0</v>
      </c>
    </row>
    <row r="32" spans="1:20" x14ac:dyDescent="0.2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8">
        <f t="shared" si="0"/>
        <v>0</v>
      </c>
    </row>
    <row r="33" spans="1:20" x14ac:dyDescent="0.2">
      <c r="A33" s="23" t="s">
        <v>30</v>
      </c>
      <c r="B33" s="24"/>
      <c r="C33" s="24"/>
      <c r="D33" s="24"/>
      <c r="E33" s="24"/>
      <c r="F33" s="24"/>
      <c r="G33" s="24">
        <v>14</v>
      </c>
      <c r="H33" s="24"/>
      <c r="I33" s="24"/>
      <c r="J33" s="24"/>
      <c r="K33" s="24"/>
      <c r="L33" s="24"/>
      <c r="M33" s="24">
        <v>1</v>
      </c>
      <c r="N33" s="24"/>
      <c r="O33" s="24"/>
      <c r="P33" s="24"/>
      <c r="Q33" s="24"/>
      <c r="R33" s="24"/>
      <c r="S33" s="24"/>
      <c r="T33" s="18">
        <f t="shared" si="0"/>
        <v>15</v>
      </c>
    </row>
    <row r="34" spans="1:20" x14ac:dyDescent="0.2">
      <c r="A34" s="23" t="s">
        <v>31</v>
      </c>
      <c r="B34" s="24"/>
      <c r="C34" s="24"/>
      <c r="D34" s="24"/>
      <c r="E34" s="24"/>
      <c r="F34" s="24"/>
      <c r="G34" s="24">
        <v>15</v>
      </c>
      <c r="H34" s="24">
        <v>1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8">
        <f t="shared" si="0"/>
        <v>16</v>
      </c>
    </row>
    <row r="35" spans="1:20" x14ac:dyDescent="0.2">
      <c r="A35" s="23" t="s">
        <v>32</v>
      </c>
      <c r="B35" s="24"/>
      <c r="C35" s="24"/>
      <c r="D35" s="24"/>
      <c r="E35" s="24"/>
      <c r="F35" s="24"/>
      <c r="G35" s="24">
        <v>1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8">
        <f t="shared" si="0"/>
        <v>1</v>
      </c>
    </row>
    <row r="36" spans="1:20" x14ac:dyDescent="0.2">
      <c r="A36" s="23" t="s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18">
        <f t="shared" si="0"/>
        <v>0</v>
      </c>
    </row>
    <row r="37" spans="1:20" x14ac:dyDescent="0.2">
      <c r="A37" s="23" t="s">
        <v>34</v>
      </c>
      <c r="B37" s="24"/>
      <c r="C37" s="24"/>
      <c r="D37" s="24"/>
      <c r="E37" s="24"/>
      <c r="F37" s="24"/>
      <c r="G37" s="24">
        <v>7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8">
        <f t="shared" si="0"/>
        <v>7</v>
      </c>
    </row>
    <row r="38" spans="1:20" x14ac:dyDescent="0.2">
      <c r="A38" s="23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8">
        <f t="shared" si="0"/>
        <v>0</v>
      </c>
    </row>
    <row r="39" spans="1:20" x14ac:dyDescent="0.2">
      <c r="A39" s="19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6"/>
      <c r="R39" s="26"/>
      <c r="S39" s="26"/>
      <c r="T39" s="27"/>
    </row>
    <row r="40" spans="1:20" x14ac:dyDescent="0.2">
      <c r="A40" s="23" t="s">
        <v>37</v>
      </c>
      <c r="B40" s="24"/>
      <c r="C40" s="24">
        <v>5</v>
      </c>
      <c r="D40" s="24"/>
      <c r="E40" s="24">
        <v>2</v>
      </c>
      <c r="F40" s="24">
        <v>2</v>
      </c>
      <c r="G40" s="24"/>
      <c r="H40" s="24"/>
      <c r="I40" s="24"/>
      <c r="J40" s="24"/>
      <c r="K40" s="24"/>
      <c r="L40" s="24"/>
      <c r="M40" s="24"/>
      <c r="N40" s="24"/>
      <c r="O40" s="24">
        <v>2</v>
      </c>
      <c r="P40" s="24"/>
      <c r="Q40" s="24"/>
      <c r="R40" s="24"/>
      <c r="S40" s="24"/>
      <c r="T40" s="18">
        <f t="shared" ref="T40:T54" si="1">SUM(B40:S40)</f>
        <v>11</v>
      </c>
    </row>
    <row r="41" spans="1:20" x14ac:dyDescent="0.2">
      <c r="A41" s="23" t="s">
        <v>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8">
        <f t="shared" si="1"/>
        <v>0</v>
      </c>
    </row>
    <row r="42" spans="1:20" x14ac:dyDescent="0.2">
      <c r="A42" s="23" t="s">
        <v>310</v>
      </c>
      <c r="B42" s="24"/>
      <c r="C42" s="24"/>
      <c r="D42" s="24"/>
      <c r="E42" s="24">
        <v>1</v>
      </c>
      <c r="F42" s="24"/>
      <c r="G42" s="24"/>
      <c r="H42" s="24">
        <v>1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8">
        <f t="shared" si="1"/>
        <v>2</v>
      </c>
    </row>
    <row r="43" spans="1:20" x14ac:dyDescent="0.2">
      <c r="A43" s="23" t="s">
        <v>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8">
        <f t="shared" si="1"/>
        <v>0</v>
      </c>
    </row>
    <row r="44" spans="1:20" x14ac:dyDescent="0.2">
      <c r="A44" s="23" t="s">
        <v>41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18">
        <f t="shared" si="1"/>
        <v>0</v>
      </c>
    </row>
    <row r="45" spans="1:20" x14ac:dyDescent="0.2">
      <c r="A45" s="23" t="s">
        <v>42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18">
        <f t="shared" si="1"/>
        <v>0</v>
      </c>
    </row>
    <row r="46" spans="1:20" x14ac:dyDescent="0.2">
      <c r="A46" s="23" t="s">
        <v>44</v>
      </c>
      <c r="B46" s="24"/>
      <c r="C46" s="24"/>
      <c r="D46" s="24"/>
      <c r="E46" s="24">
        <v>1</v>
      </c>
      <c r="F46" s="24"/>
      <c r="G46" s="24"/>
      <c r="H46" s="24"/>
      <c r="I46" s="24"/>
      <c r="J46" s="24"/>
      <c r="K46" s="24"/>
      <c r="L46" s="24"/>
      <c r="M46" s="24"/>
      <c r="N46" s="24"/>
      <c r="O46" s="24">
        <v>1</v>
      </c>
      <c r="P46" s="24"/>
      <c r="Q46" s="24"/>
      <c r="R46" s="24"/>
      <c r="S46" s="24"/>
      <c r="T46" s="18">
        <f t="shared" si="1"/>
        <v>2</v>
      </c>
    </row>
    <row r="47" spans="1:20" x14ac:dyDescent="0.2">
      <c r="A47" s="23" t="s">
        <v>45</v>
      </c>
      <c r="B47" s="24"/>
      <c r="C47" s="24"/>
      <c r="D47" s="24"/>
      <c r="E47" s="24"/>
      <c r="F47" s="24"/>
      <c r="G47" s="24"/>
      <c r="H47" s="24"/>
      <c r="I47" s="24"/>
      <c r="J47" s="24">
        <v>1</v>
      </c>
      <c r="K47" s="24"/>
      <c r="L47" s="24"/>
      <c r="M47" s="24"/>
      <c r="N47" s="24"/>
      <c r="O47" s="24"/>
      <c r="P47" s="24"/>
      <c r="Q47" s="24"/>
      <c r="R47" s="24"/>
      <c r="S47" s="24"/>
      <c r="T47" s="18">
        <f t="shared" si="1"/>
        <v>1</v>
      </c>
    </row>
    <row r="48" spans="1:20" x14ac:dyDescent="0.2">
      <c r="A48" s="23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>
        <f t="shared" si="1"/>
        <v>0</v>
      </c>
    </row>
    <row r="49" spans="1:20" x14ac:dyDescent="0.2">
      <c r="A49" s="23" t="s">
        <v>47</v>
      </c>
      <c r="B49" s="24"/>
      <c r="C49" s="24"/>
      <c r="D49" s="24"/>
      <c r="E49" s="24"/>
      <c r="F49" s="24"/>
      <c r="G49" s="24">
        <v>5</v>
      </c>
      <c r="H49" s="24">
        <v>1</v>
      </c>
      <c r="I49" s="24"/>
      <c r="J49" s="24">
        <v>1</v>
      </c>
      <c r="K49" s="24">
        <v>1</v>
      </c>
      <c r="L49" s="24"/>
      <c r="M49" s="24">
        <v>2</v>
      </c>
      <c r="N49" s="24"/>
      <c r="O49" s="24"/>
      <c r="P49" s="24"/>
      <c r="Q49" s="24"/>
      <c r="R49" s="24"/>
      <c r="S49" s="24"/>
      <c r="T49" s="18">
        <f t="shared" si="1"/>
        <v>10</v>
      </c>
    </row>
    <row r="50" spans="1:20" x14ac:dyDescent="0.2">
      <c r="A50" s="23" t="s">
        <v>48</v>
      </c>
      <c r="B50" s="24"/>
      <c r="C50" s="24"/>
      <c r="D50" s="24"/>
      <c r="E50" s="24"/>
      <c r="F50" s="24">
        <v>1</v>
      </c>
      <c r="G50" s="24">
        <v>3</v>
      </c>
      <c r="H50" s="24">
        <v>1</v>
      </c>
      <c r="I50" s="24"/>
      <c r="J50" s="24"/>
      <c r="K50" s="24"/>
      <c r="L50" s="24">
        <v>1</v>
      </c>
      <c r="M50" s="24">
        <v>2</v>
      </c>
      <c r="N50" s="24"/>
      <c r="O50" s="24"/>
      <c r="P50" s="24"/>
      <c r="Q50" s="24"/>
      <c r="R50" s="24">
        <v>1</v>
      </c>
      <c r="S50" s="24"/>
      <c r="T50" s="18">
        <f t="shared" si="1"/>
        <v>9</v>
      </c>
    </row>
    <row r="51" spans="1:20" x14ac:dyDescent="0.2">
      <c r="A51" s="23" t="s">
        <v>49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8">
        <f t="shared" si="1"/>
        <v>0</v>
      </c>
    </row>
    <row r="52" spans="1:20" x14ac:dyDescent="0.2">
      <c r="A52" s="23" t="s">
        <v>50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8">
        <f t="shared" si="1"/>
        <v>0</v>
      </c>
    </row>
    <row r="53" spans="1:20" x14ac:dyDescent="0.2">
      <c r="A53" s="23" t="s">
        <v>263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>
        <f t="shared" si="1"/>
        <v>0</v>
      </c>
    </row>
    <row r="54" spans="1:20" x14ac:dyDescent="0.2">
      <c r="A54" s="23" t="s">
        <v>52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18">
        <f t="shared" si="1"/>
        <v>0</v>
      </c>
    </row>
    <row r="55" spans="1:20" x14ac:dyDescent="0.2">
      <c r="A55" s="19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6"/>
      <c r="T55" s="27"/>
    </row>
    <row r="56" spans="1:20" x14ac:dyDescent="0.2">
      <c r="A56" s="23" t="s">
        <v>54</v>
      </c>
      <c r="B56" s="29"/>
      <c r="C56" s="29"/>
      <c r="D56" s="29"/>
      <c r="E56" s="29"/>
      <c r="F56" s="29"/>
      <c r="G56" s="29"/>
      <c r="H56" s="29">
        <v>2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4"/>
      <c r="T56" s="18">
        <f t="shared" ref="T56:T61" si="2">SUM(B56:S56)</f>
        <v>2</v>
      </c>
    </row>
    <row r="57" spans="1:20" ht="13.5" x14ac:dyDescent="0.2">
      <c r="A57" s="23" t="s">
        <v>311</v>
      </c>
      <c r="B57" s="29"/>
      <c r="C57" s="29"/>
      <c r="D57" s="29"/>
      <c r="E57" s="29"/>
      <c r="F57" s="29"/>
      <c r="G57" s="29"/>
      <c r="H57" s="29">
        <v>8</v>
      </c>
      <c r="I57" s="29"/>
      <c r="J57" s="29"/>
      <c r="K57" s="29">
        <v>3</v>
      </c>
      <c r="L57" s="29"/>
      <c r="M57" s="29"/>
      <c r="N57" s="24">
        <v>1</v>
      </c>
      <c r="O57" s="24"/>
      <c r="P57" s="24"/>
      <c r="Q57" s="24"/>
      <c r="R57" s="24"/>
      <c r="S57" s="24"/>
      <c r="T57" s="18">
        <f t="shared" si="2"/>
        <v>12</v>
      </c>
    </row>
    <row r="58" spans="1:20" ht="13.5" x14ac:dyDescent="0.2">
      <c r="A58" s="23" t="s">
        <v>312</v>
      </c>
      <c r="B58" s="29"/>
      <c r="C58" s="29">
        <v>2</v>
      </c>
      <c r="D58" s="29">
        <v>4</v>
      </c>
      <c r="E58" s="29"/>
      <c r="F58" s="29">
        <v>4</v>
      </c>
      <c r="G58" s="29">
        <v>6</v>
      </c>
      <c r="H58" s="29">
        <v>2</v>
      </c>
      <c r="I58" s="29">
        <v>3</v>
      </c>
      <c r="J58" s="29"/>
      <c r="K58" s="29">
        <v>7</v>
      </c>
      <c r="L58" s="29">
        <v>6</v>
      </c>
      <c r="M58" s="29"/>
      <c r="N58" s="24"/>
      <c r="O58" s="24"/>
      <c r="P58" s="24"/>
      <c r="Q58" s="24"/>
      <c r="R58" s="24">
        <v>1</v>
      </c>
      <c r="S58" s="24"/>
      <c r="T58" s="18">
        <f t="shared" si="2"/>
        <v>35</v>
      </c>
    </row>
    <row r="59" spans="1:20" x14ac:dyDescent="0.2">
      <c r="A59" s="23" t="s">
        <v>56</v>
      </c>
      <c r="B59" s="24"/>
      <c r="C59" s="24"/>
      <c r="D59" s="24"/>
      <c r="E59" s="24">
        <v>1</v>
      </c>
      <c r="F59" s="24"/>
      <c r="G59" s="24">
        <v>1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18">
        <f t="shared" si="2"/>
        <v>2</v>
      </c>
    </row>
    <row r="60" spans="1:20" x14ac:dyDescent="0.2">
      <c r="A60" s="23" t="s">
        <v>57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18">
        <f t="shared" si="2"/>
        <v>0</v>
      </c>
    </row>
    <row r="61" spans="1:20" x14ac:dyDescent="0.2">
      <c r="A61" s="23" t="s">
        <v>58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8">
        <f t="shared" si="2"/>
        <v>0</v>
      </c>
    </row>
    <row r="62" spans="1:20" x14ac:dyDescent="0.2">
      <c r="A62" s="19" t="s">
        <v>59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6"/>
      <c r="R62" s="26"/>
      <c r="S62" s="26"/>
      <c r="T62" s="27"/>
    </row>
    <row r="63" spans="1:20" x14ac:dyDescent="0.2">
      <c r="A63" s="23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>SUM(B63:S63)</f>
        <v>0</v>
      </c>
    </row>
    <row r="64" spans="1:20" x14ac:dyDescent="0.2">
      <c r="A64" s="23" t="s">
        <v>61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18">
        <f>SUM(B64:S64)</f>
        <v>0</v>
      </c>
    </row>
    <row r="65" spans="1:20" x14ac:dyDescent="0.2">
      <c r="A65" s="23" t="s">
        <v>62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19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6"/>
      <c r="R66" s="26"/>
      <c r="S66" s="26"/>
      <c r="T66" s="27"/>
    </row>
    <row r="67" spans="1:20" x14ac:dyDescent="0.2">
      <c r="A67" s="23" t="s">
        <v>64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>
        <v>1</v>
      </c>
      <c r="O67" s="24"/>
      <c r="P67" s="24"/>
      <c r="Q67" s="24"/>
      <c r="R67" s="24"/>
      <c r="S67" s="24"/>
      <c r="T67" s="18">
        <f t="shared" ref="T67:T79" si="3">SUM(B67:S67)</f>
        <v>1</v>
      </c>
    </row>
    <row r="68" spans="1:20" x14ac:dyDescent="0.2">
      <c r="A68" s="23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18">
        <f t="shared" si="3"/>
        <v>0</v>
      </c>
    </row>
    <row r="69" spans="1:20" x14ac:dyDescent="0.2">
      <c r="A69" s="23" t="s">
        <v>66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18">
        <f t="shared" si="3"/>
        <v>0</v>
      </c>
    </row>
    <row r="70" spans="1:20" x14ac:dyDescent="0.2">
      <c r="A70" s="23" t="s">
        <v>67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18">
        <f t="shared" si="3"/>
        <v>0</v>
      </c>
    </row>
    <row r="71" spans="1:20" x14ac:dyDescent="0.2">
      <c r="A71" s="23" t="s">
        <v>68</v>
      </c>
      <c r="B71" s="24"/>
      <c r="C71" s="24"/>
      <c r="D71" s="24"/>
      <c r="E71" s="24">
        <v>3</v>
      </c>
      <c r="F71" s="24"/>
      <c r="G71" s="24">
        <v>11</v>
      </c>
      <c r="H71" s="24">
        <v>2</v>
      </c>
      <c r="I71" s="24"/>
      <c r="J71" s="24"/>
      <c r="K71" s="24"/>
      <c r="L71" s="24">
        <v>1</v>
      </c>
      <c r="M71" s="24">
        <v>17</v>
      </c>
      <c r="N71" s="24"/>
      <c r="O71" s="24"/>
      <c r="P71" s="24">
        <v>3</v>
      </c>
      <c r="Q71" s="24">
        <v>1</v>
      </c>
      <c r="R71" s="24">
        <v>1</v>
      </c>
      <c r="S71" s="24"/>
      <c r="T71" s="18">
        <f t="shared" si="3"/>
        <v>39</v>
      </c>
    </row>
    <row r="72" spans="1:20" x14ac:dyDescent="0.2">
      <c r="A72" s="23" t="s">
        <v>69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8">
        <f t="shared" si="3"/>
        <v>0</v>
      </c>
    </row>
    <row r="73" spans="1:20" x14ac:dyDescent="0.2">
      <c r="A73" s="23" t="s">
        <v>70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18">
        <f t="shared" si="3"/>
        <v>0</v>
      </c>
    </row>
    <row r="74" spans="1:20" x14ac:dyDescent="0.2">
      <c r="A74" s="23" t="s">
        <v>71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18">
        <f t="shared" si="3"/>
        <v>0</v>
      </c>
    </row>
    <row r="75" spans="1:20" x14ac:dyDescent="0.2">
      <c r="A75" s="23" t="s">
        <v>72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18">
        <f t="shared" si="3"/>
        <v>0</v>
      </c>
    </row>
    <row r="76" spans="1:20" x14ac:dyDescent="0.2">
      <c r="A76" s="23" t="s">
        <v>73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18">
        <f t="shared" si="3"/>
        <v>0</v>
      </c>
    </row>
    <row r="77" spans="1:20" x14ac:dyDescent="0.2">
      <c r="A77" s="23" t="s">
        <v>74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18">
        <f t="shared" si="3"/>
        <v>0</v>
      </c>
    </row>
    <row r="78" spans="1:20" x14ac:dyDescent="0.2">
      <c r="A78" s="23" t="s">
        <v>75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18">
        <f t="shared" si="3"/>
        <v>0</v>
      </c>
    </row>
    <row r="79" spans="1:20" x14ac:dyDescent="0.2">
      <c r="A79" s="23" t="s">
        <v>76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18">
        <f t="shared" si="3"/>
        <v>0</v>
      </c>
    </row>
    <row r="80" spans="1:20" x14ac:dyDescent="0.2">
      <c r="A80" s="19" t="s">
        <v>77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6"/>
      <c r="R80" s="26"/>
      <c r="S80" s="26"/>
      <c r="T80" s="27"/>
    </row>
    <row r="81" spans="1:20" x14ac:dyDescent="0.2">
      <c r="A81" s="23" t="s">
        <v>78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8">
        <f t="shared" ref="T81:T87" si="4">SUM(B81:S81)</f>
        <v>0</v>
      </c>
    </row>
    <row r="82" spans="1:20" x14ac:dyDescent="0.2">
      <c r="A82" s="23" t="s">
        <v>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8">
        <f t="shared" si="4"/>
        <v>0</v>
      </c>
    </row>
    <row r="83" spans="1:20" x14ac:dyDescent="0.2">
      <c r="A83" s="23" t="s">
        <v>80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si="4"/>
        <v>0</v>
      </c>
    </row>
    <row r="84" spans="1:20" x14ac:dyDescent="0.2">
      <c r="A84" s="23" t="s">
        <v>81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84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19" t="s">
        <v>313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6"/>
      <c r="R88" s="26"/>
      <c r="S88" s="26"/>
      <c r="T88" s="27"/>
    </row>
    <row r="89" spans="1:20" ht="13.5" x14ac:dyDescent="0.2">
      <c r="A89" s="23" t="s">
        <v>314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>SUM(B89:S89)</f>
        <v>0</v>
      </c>
    </row>
    <row r="90" spans="1:20" x14ac:dyDescent="0.2">
      <c r="A90" s="23" t="s">
        <v>87</v>
      </c>
      <c r="B90" s="24"/>
      <c r="C90" s="24"/>
      <c r="D90" s="24"/>
      <c r="E90" s="24"/>
      <c r="F90" s="24"/>
      <c r="G90" s="24"/>
      <c r="H90" s="24"/>
      <c r="I90" s="24">
        <v>1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18">
        <f>SUM(B90:S90)</f>
        <v>1</v>
      </c>
    </row>
    <row r="91" spans="1:20" x14ac:dyDescent="0.2">
      <c r="A91" s="23" t="s">
        <v>88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19" t="s">
        <v>89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6"/>
      <c r="Q92" s="26"/>
      <c r="R92" s="26"/>
      <c r="S92" s="26"/>
      <c r="T92" s="27"/>
    </row>
    <row r="93" spans="1:20" x14ac:dyDescent="0.2">
      <c r="A93" s="23" t="s">
        <v>90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 t="shared" ref="T93:T101" si="5">SUM(B93:S93)</f>
        <v>0</v>
      </c>
    </row>
    <row r="94" spans="1:20" x14ac:dyDescent="0.2">
      <c r="A94" s="23" t="s">
        <v>91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18">
        <f t="shared" si="5"/>
        <v>0</v>
      </c>
    </row>
    <row r="95" spans="1:20" x14ac:dyDescent="0.2">
      <c r="A95" s="23" t="s">
        <v>92</v>
      </c>
      <c r="B95" s="24"/>
      <c r="C95" s="24"/>
      <c r="D95" s="24"/>
      <c r="E95" s="24"/>
      <c r="F95" s="24"/>
      <c r="G95" s="24"/>
      <c r="H95" s="24">
        <v>1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18">
        <f t="shared" si="5"/>
        <v>1</v>
      </c>
    </row>
    <row r="96" spans="1:20" x14ac:dyDescent="0.2">
      <c r="A96" s="23" t="s">
        <v>93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18">
        <f t="shared" si="5"/>
        <v>0</v>
      </c>
    </row>
    <row r="97" spans="1:20" x14ac:dyDescent="0.2">
      <c r="A97" s="23" t="s">
        <v>94</v>
      </c>
      <c r="B97" s="24"/>
      <c r="C97" s="24"/>
      <c r="D97" s="24"/>
      <c r="E97" s="24"/>
      <c r="F97" s="24"/>
      <c r="G97" s="24"/>
      <c r="H97" s="24">
        <v>3</v>
      </c>
      <c r="I97" s="24"/>
      <c r="J97" s="24"/>
      <c r="K97" s="24"/>
      <c r="L97" s="24"/>
      <c r="M97" s="24"/>
      <c r="N97" s="24">
        <v>1</v>
      </c>
      <c r="O97" s="24"/>
      <c r="P97" s="24"/>
      <c r="Q97" s="24"/>
      <c r="R97" s="24"/>
      <c r="S97" s="24"/>
      <c r="T97" s="18">
        <f t="shared" si="5"/>
        <v>4</v>
      </c>
    </row>
    <row r="98" spans="1:20" x14ac:dyDescent="0.2">
      <c r="A98" s="23" t="s">
        <v>95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8">
        <f t="shared" si="5"/>
        <v>0</v>
      </c>
    </row>
    <row r="99" spans="1:20" x14ac:dyDescent="0.2">
      <c r="A99" s="2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18">
        <f t="shared" si="5"/>
        <v>0</v>
      </c>
    </row>
    <row r="100" spans="1:20" x14ac:dyDescent="0.2">
      <c r="A100" s="2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18">
        <f t="shared" si="5"/>
        <v>0</v>
      </c>
    </row>
    <row r="101" spans="1:20" x14ac:dyDescent="0.2">
      <c r="A101" s="23" t="s">
        <v>98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18">
        <f t="shared" si="5"/>
        <v>0</v>
      </c>
    </row>
    <row r="102" spans="1:20" x14ac:dyDescent="0.2">
      <c r="A102" s="19" t="s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</row>
    <row r="103" spans="1:20" x14ac:dyDescent="0.2">
      <c r="A103" s="23" t="s">
        <v>100</v>
      </c>
      <c r="B103" s="24"/>
      <c r="C103" s="24"/>
      <c r="D103" s="24"/>
      <c r="E103" s="24"/>
      <c r="F103" s="24"/>
      <c r="G103" s="24"/>
      <c r="H103" s="24">
        <v>1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>
        <f>SUM(B103:S103)</f>
        <v>1</v>
      </c>
    </row>
    <row r="104" spans="1:20" x14ac:dyDescent="0.2">
      <c r="A104" s="19" t="s">
        <v>101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102</v>
      </c>
      <c r="B105" s="24"/>
      <c r="C105" s="24"/>
      <c r="D105" s="24"/>
      <c r="E105" s="24"/>
      <c r="F105" s="24"/>
      <c r="G105" s="24"/>
      <c r="H105" s="24">
        <v>4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18">
        <f>SUM(B105:S105)</f>
        <v>4</v>
      </c>
    </row>
    <row r="106" spans="1:20" x14ac:dyDescent="0.2">
      <c r="A106" s="23" t="s">
        <v>103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>
        <f>SUM(B106:S106)</f>
        <v>0</v>
      </c>
    </row>
    <row r="107" spans="1:20" x14ac:dyDescent="0.2">
      <c r="A107" s="19" t="s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7"/>
    </row>
    <row r="108" spans="1:20" x14ac:dyDescent="0.2">
      <c r="A108" s="23" t="s">
        <v>105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>
        <f>SUM(B108:S108)</f>
        <v>0</v>
      </c>
    </row>
    <row r="109" spans="1:20" x14ac:dyDescent="0.2">
      <c r="A109" s="23" t="s">
        <v>106</v>
      </c>
      <c r="B109" s="24"/>
      <c r="C109" s="24"/>
      <c r="D109" s="24"/>
      <c r="E109" s="24"/>
      <c r="F109" s="24"/>
      <c r="G109" s="24"/>
      <c r="H109" s="24"/>
      <c r="I109" s="24">
        <v>3</v>
      </c>
      <c r="J109" s="24"/>
      <c r="K109" s="24"/>
      <c r="L109" s="24"/>
      <c r="M109" s="24"/>
      <c r="N109" s="24">
        <v>1</v>
      </c>
      <c r="O109" s="24"/>
      <c r="P109" s="24"/>
      <c r="Q109" s="24"/>
      <c r="R109" s="24"/>
      <c r="S109" s="24"/>
      <c r="T109" s="18">
        <f>SUM(B109:S109)</f>
        <v>4</v>
      </c>
    </row>
    <row r="110" spans="1:20" x14ac:dyDescent="0.2">
      <c r="A110" s="23" t="s">
        <v>107</v>
      </c>
      <c r="B110" s="24"/>
      <c r="C110" s="24"/>
      <c r="D110" s="24"/>
      <c r="E110" s="24">
        <v>4</v>
      </c>
      <c r="F110" s="24">
        <v>1</v>
      </c>
      <c r="G110" s="24">
        <v>1</v>
      </c>
      <c r="H110" s="24">
        <v>8</v>
      </c>
      <c r="I110" s="24">
        <v>9</v>
      </c>
      <c r="J110" s="24">
        <v>1</v>
      </c>
      <c r="K110" s="24">
        <v>1</v>
      </c>
      <c r="L110" s="24">
        <v>1</v>
      </c>
      <c r="M110" s="24">
        <v>3</v>
      </c>
      <c r="N110" s="24"/>
      <c r="O110" s="24">
        <v>2</v>
      </c>
      <c r="P110" s="24"/>
      <c r="Q110" s="24"/>
      <c r="R110" s="24">
        <v>1</v>
      </c>
      <c r="S110" s="24"/>
      <c r="T110" s="18">
        <f>SUM(B110:S110)</f>
        <v>32</v>
      </c>
    </row>
    <row r="111" spans="1:20" x14ac:dyDescent="0.2">
      <c r="A111" s="19" t="s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7"/>
    </row>
    <row r="112" spans="1:20" x14ac:dyDescent="0.2">
      <c r="A112" s="23" t="s">
        <v>109</v>
      </c>
      <c r="B112" s="24"/>
      <c r="C112" s="24"/>
      <c r="D112" s="24"/>
      <c r="E112" s="24"/>
      <c r="F112" s="24">
        <v>1</v>
      </c>
      <c r="G112" s="24">
        <v>1</v>
      </c>
      <c r="H112" s="24"/>
      <c r="I112" s="24"/>
      <c r="J112" s="24"/>
      <c r="K112" s="24"/>
      <c r="L112" s="24"/>
      <c r="M112" s="24"/>
      <c r="N112" s="24"/>
      <c r="O112" s="24"/>
      <c r="P112" s="24">
        <v>1</v>
      </c>
      <c r="Q112" s="24"/>
      <c r="R112" s="24"/>
      <c r="S112" s="24"/>
      <c r="T112" s="18">
        <f>SUM(B112:S112)</f>
        <v>3</v>
      </c>
    </row>
    <row r="113" spans="1:20" x14ac:dyDescent="0.2">
      <c r="A113" s="19" t="s">
        <v>110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7"/>
    </row>
    <row r="114" spans="1:20" x14ac:dyDescent="0.2">
      <c r="A114" s="30" t="s">
        <v>315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8">
        <f t="shared" ref="T114:T124" si="6">SUM(B114:S114)</f>
        <v>0</v>
      </c>
    </row>
    <row r="115" spans="1:20" x14ac:dyDescent="0.2">
      <c r="A115" s="23" t="s">
        <v>112</v>
      </c>
      <c r="B115" s="24"/>
      <c r="C115" s="24"/>
      <c r="D115" s="24"/>
      <c r="E115" s="24">
        <v>2</v>
      </c>
      <c r="F115" s="24"/>
      <c r="G115" s="24">
        <v>2</v>
      </c>
      <c r="H115" s="24"/>
      <c r="I115" s="24"/>
      <c r="J115" s="24"/>
      <c r="K115" s="24"/>
      <c r="L115" s="24"/>
      <c r="M115" s="24"/>
      <c r="N115" s="24"/>
      <c r="O115" s="24">
        <v>1</v>
      </c>
      <c r="P115" s="24"/>
      <c r="Q115" s="24"/>
      <c r="R115" s="24">
        <v>1</v>
      </c>
      <c r="S115" s="24"/>
      <c r="T115" s="18">
        <f t="shared" si="6"/>
        <v>6</v>
      </c>
    </row>
    <row r="116" spans="1:20" x14ac:dyDescent="0.2">
      <c r="A116" s="23" t="s">
        <v>113</v>
      </c>
      <c r="B116" s="24"/>
      <c r="C116" s="24"/>
      <c r="D116" s="24"/>
      <c r="E116" s="24">
        <v>3</v>
      </c>
      <c r="F116" s="24">
        <v>1</v>
      </c>
      <c r="G116" s="24">
        <v>2</v>
      </c>
      <c r="H116" s="24">
        <v>3</v>
      </c>
      <c r="I116" s="24"/>
      <c r="J116" s="24"/>
      <c r="K116" s="24"/>
      <c r="L116" s="24"/>
      <c r="M116" s="24">
        <v>2</v>
      </c>
      <c r="N116" s="24"/>
      <c r="O116" s="24"/>
      <c r="P116" s="24"/>
      <c r="Q116" s="24"/>
      <c r="R116" s="24">
        <v>1</v>
      </c>
      <c r="S116" s="24"/>
      <c r="T116" s="18">
        <f t="shared" si="6"/>
        <v>12</v>
      </c>
    </row>
    <row r="117" spans="1:20" x14ac:dyDescent="0.2">
      <c r="A117" s="23" t="s">
        <v>114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8">
        <f t="shared" si="6"/>
        <v>0</v>
      </c>
    </row>
    <row r="118" spans="1:20" x14ac:dyDescent="0.2">
      <c r="A118" s="23" t="s">
        <v>115</v>
      </c>
      <c r="B118" s="24"/>
      <c r="C118" s="24"/>
      <c r="D118" s="24"/>
      <c r="E118" s="24"/>
      <c r="F118" s="24">
        <v>1</v>
      </c>
      <c r="G118" s="24">
        <v>1</v>
      </c>
      <c r="H118" s="24"/>
      <c r="I118" s="24"/>
      <c r="J118" s="24"/>
      <c r="K118" s="24"/>
      <c r="L118" s="24"/>
      <c r="M118" s="24"/>
      <c r="N118" s="24">
        <v>1</v>
      </c>
      <c r="O118" s="24"/>
      <c r="P118" s="24"/>
      <c r="Q118" s="24"/>
      <c r="R118" s="24"/>
      <c r="S118" s="24"/>
      <c r="T118" s="18">
        <f t="shared" si="6"/>
        <v>3</v>
      </c>
    </row>
    <row r="119" spans="1:20" x14ac:dyDescent="0.2">
      <c r="A119" s="23" t="s">
        <v>116</v>
      </c>
      <c r="B119" s="24"/>
      <c r="C119" s="24"/>
      <c r="D119" s="24"/>
      <c r="E119" s="24">
        <v>1</v>
      </c>
      <c r="F119" s="24">
        <v>2</v>
      </c>
      <c r="G119" s="24">
        <v>2</v>
      </c>
      <c r="H119" s="24"/>
      <c r="I119" s="24"/>
      <c r="J119" s="24"/>
      <c r="K119" s="24">
        <v>1</v>
      </c>
      <c r="L119" s="24">
        <v>4</v>
      </c>
      <c r="M119" s="24">
        <v>2</v>
      </c>
      <c r="N119" s="24"/>
      <c r="O119" s="24"/>
      <c r="P119" s="24"/>
      <c r="Q119" s="24"/>
      <c r="R119" s="24">
        <v>1</v>
      </c>
      <c r="S119" s="24"/>
      <c r="T119" s="18">
        <f t="shared" si="6"/>
        <v>13</v>
      </c>
    </row>
    <row r="120" spans="1:20" x14ac:dyDescent="0.2">
      <c r="A120" s="23" t="s">
        <v>117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18">
        <f t="shared" si="6"/>
        <v>0</v>
      </c>
    </row>
    <row r="121" spans="1:20" x14ac:dyDescent="0.2">
      <c r="A121" s="30" t="s">
        <v>316</v>
      </c>
      <c r="B121" s="24"/>
      <c r="C121" s="24"/>
      <c r="D121" s="24"/>
      <c r="E121" s="24">
        <v>2</v>
      </c>
      <c r="F121" s="24"/>
      <c r="G121" s="24">
        <v>1</v>
      </c>
      <c r="H121" s="24">
        <v>2</v>
      </c>
      <c r="I121" s="24"/>
      <c r="J121" s="24">
        <v>3</v>
      </c>
      <c r="K121" s="24">
        <v>2</v>
      </c>
      <c r="L121" s="24">
        <v>2</v>
      </c>
      <c r="M121" s="24"/>
      <c r="N121" s="24">
        <v>3</v>
      </c>
      <c r="O121" s="24"/>
      <c r="P121" s="24"/>
      <c r="Q121" s="24"/>
      <c r="R121" s="24">
        <v>1</v>
      </c>
      <c r="S121" s="24"/>
      <c r="T121" s="18">
        <f t="shared" si="6"/>
        <v>16</v>
      </c>
    </row>
    <row r="122" spans="1:20" x14ac:dyDescent="0.2">
      <c r="A122" s="23" t="s">
        <v>119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18">
        <f t="shared" si="6"/>
        <v>0</v>
      </c>
    </row>
    <row r="123" spans="1:20" x14ac:dyDescent="0.2">
      <c r="A123" s="23" t="s">
        <v>120</v>
      </c>
      <c r="B123" s="24"/>
      <c r="C123" s="24"/>
      <c r="D123" s="24">
        <v>1</v>
      </c>
      <c r="E123" s="24">
        <v>3</v>
      </c>
      <c r="F123" s="24">
        <v>5</v>
      </c>
      <c r="G123" s="24">
        <v>4</v>
      </c>
      <c r="H123" s="24">
        <v>7</v>
      </c>
      <c r="I123" s="24">
        <v>1</v>
      </c>
      <c r="J123" s="24">
        <v>2</v>
      </c>
      <c r="K123" s="24"/>
      <c r="L123" s="24">
        <v>4</v>
      </c>
      <c r="M123" s="24">
        <v>2</v>
      </c>
      <c r="N123" s="24"/>
      <c r="O123" s="24">
        <v>3</v>
      </c>
      <c r="P123" s="24">
        <v>1</v>
      </c>
      <c r="Q123" s="24"/>
      <c r="R123" s="24">
        <v>3</v>
      </c>
      <c r="S123" s="24"/>
      <c r="T123" s="18">
        <f t="shared" si="6"/>
        <v>36</v>
      </c>
    </row>
    <row r="124" spans="1:20" x14ac:dyDescent="0.2">
      <c r="A124" s="23" t="s">
        <v>121</v>
      </c>
      <c r="B124" s="24"/>
      <c r="C124" s="24"/>
      <c r="D124" s="24"/>
      <c r="E124" s="24"/>
      <c r="F124" s="24"/>
      <c r="G124" s="24">
        <v>4</v>
      </c>
      <c r="H124" s="24">
        <v>3</v>
      </c>
      <c r="I124" s="24"/>
      <c r="J124" s="24"/>
      <c r="K124" s="24">
        <v>1</v>
      </c>
      <c r="L124" s="24">
        <v>2</v>
      </c>
      <c r="M124" s="24">
        <v>3</v>
      </c>
      <c r="N124" s="24"/>
      <c r="O124" s="24"/>
      <c r="P124" s="24"/>
      <c r="Q124" s="24"/>
      <c r="R124" s="24"/>
      <c r="S124" s="24"/>
      <c r="T124" s="18">
        <f t="shared" si="6"/>
        <v>13</v>
      </c>
    </row>
    <row r="125" spans="1:20" x14ac:dyDescent="0.2">
      <c r="A125" s="19" t="s">
        <v>122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7"/>
    </row>
    <row r="126" spans="1:20" x14ac:dyDescent="0.2">
      <c r="A126" s="23" t="s">
        <v>123</v>
      </c>
      <c r="B126" s="24"/>
      <c r="C126" s="24"/>
      <c r="D126" s="24"/>
      <c r="E126" s="24"/>
      <c r="F126" s="24">
        <v>1</v>
      </c>
      <c r="G126" s="24">
        <v>1</v>
      </c>
      <c r="H126" s="24">
        <v>2</v>
      </c>
      <c r="I126" s="24"/>
      <c r="J126" s="24"/>
      <c r="K126" s="24"/>
      <c r="L126" s="24">
        <v>8</v>
      </c>
      <c r="M126" s="24">
        <v>3</v>
      </c>
      <c r="N126" s="24">
        <v>1</v>
      </c>
      <c r="O126" s="24">
        <v>2</v>
      </c>
      <c r="P126" s="24">
        <v>1</v>
      </c>
      <c r="Q126" s="24"/>
      <c r="R126" s="24"/>
      <c r="S126" s="24"/>
      <c r="T126" s="18">
        <f t="shared" ref="T126:T136" si="7">SUM(B126:S126)</f>
        <v>19</v>
      </c>
    </row>
    <row r="127" spans="1:20" x14ac:dyDescent="0.2">
      <c r="A127" s="23" t="s">
        <v>317</v>
      </c>
      <c r="B127" s="24"/>
      <c r="C127" s="24"/>
      <c r="D127" s="24"/>
      <c r="E127" s="24">
        <v>1</v>
      </c>
      <c r="F127" s="24">
        <v>1</v>
      </c>
      <c r="G127" s="24"/>
      <c r="H127" s="24">
        <v>1</v>
      </c>
      <c r="I127" s="24"/>
      <c r="J127" s="24"/>
      <c r="K127" s="24"/>
      <c r="L127" s="24">
        <v>1</v>
      </c>
      <c r="M127" s="24"/>
      <c r="N127" s="24"/>
      <c r="O127" s="24">
        <v>1</v>
      </c>
      <c r="P127" s="24"/>
      <c r="Q127" s="24"/>
      <c r="R127" s="24"/>
      <c r="S127" s="24"/>
      <c r="T127" s="18">
        <f t="shared" si="7"/>
        <v>5</v>
      </c>
    </row>
    <row r="128" spans="1:20" x14ac:dyDescent="0.2">
      <c r="A128" s="23" t="s">
        <v>125</v>
      </c>
      <c r="B128" s="24"/>
      <c r="C128" s="24"/>
      <c r="D128" s="24"/>
      <c r="E128" s="24">
        <v>1</v>
      </c>
      <c r="F128" s="24">
        <v>2</v>
      </c>
      <c r="G128" s="24">
        <v>1</v>
      </c>
      <c r="H128" s="24"/>
      <c r="I128" s="24"/>
      <c r="J128" s="24"/>
      <c r="K128" s="24">
        <v>2</v>
      </c>
      <c r="L128" s="24">
        <v>2</v>
      </c>
      <c r="M128" s="24">
        <v>4</v>
      </c>
      <c r="N128" s="24"/>
      <c r="O128" s="24"/>
      <c r="P128" s="24"/>
      <c r="Q128" s="24"/>
      <c r="R128" s="24"/>
      <c r="S128" s="24"/>
      <c r="T128" s="18">
        <f t="shared" si="7"/>
        <v>12</v>
      </c>
    </row>
    <row r="129" spans="1:20" x14ac:dyDescent="0.2">
      <c r="A129" s="23" t="s">
        <v>279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>
        <f t="shared" si="7"/>
        <v>0</v>
      </c>
    </row>
    <row r="130" spans="1:20" x14ac:dyDescent="0.2">
      <c r="A130" s="23" t="s">
        <v>126</v>
      </c>
      <c r="B130" s="24"/>
      <c r="C130" s="24">
        <v>1</v>
      </c>
      <c r="D130" s="24"/>
      <c r="E130" s="24">
        <v>2</v>
      </c>
      <c r="F130" s="24"/>
      <c r="G130" s="24">
        <v>1</v>
      </c>
      <c r="H130" s="24">
        <v>3</v>
      </c>
      <c r="I130" s="24"/>
      <c r="J130" s="24">
        <v>1</v>
      </c>
      <c r="K130" s="24">
        <v>1</v>
      </c>
      <c r="L130" s="24">
        <v>11</v>
      </c>
      <c r="M130" s="24">
        <v>12</v>
      </c>
      <c r="N130" s="24">
        <v>8</v>
      </c>
      <c r="O130" s="24">
        <v>3</v>
      </c>
      <c r="P130" s="24"/>
      <c r="Q130" s="24"/>
      <c r="R130" s="24">
        <v>6</v>
      </c>
      <c r="S130" s="24"/>
      <c r="T130" s="18">
        <f t="shared" si="7"/>
        <v>49</v>
      </c>
    </row>
    <row r="131" spans="1:20" x14ac:dyDescent="0.2">
      <c r="A131" s="23" t="s">
        <v>127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18">
        <f t="shared" si="7"/>
        <v>0</v>
      </c>
    </row>
    <row r="132" spans="1:20" x14ac:dyDescent="0.2">
      <c r="A132" s="23" t="s">
        <v>128</v>
      </c>
      <c r="B132" s="24"/>
      <c r="C132" s="24"/>
      <c r="D132" s="24"/>
      <c r="E132" s="24"/>
      <c r="F132" s="24"/>
      <c r="G132" s="24">
        <v>1</v>
      </c>
      <c r="H132" s="24"/>
      <c r="I132" s="24"/>
      <c r="J132" s="24"/>
      <c r="K132" s="24"/>
      <c r="L132" s="24"/>
      <c r="M132" s="24">
        <v>2</v>
      </c>
      <c r="N132" s="24"/>
      <c r="O132" s="24"/>
      <c r="P132" s="24"/>
      <c r="Q132" s="24"/>
      <c r="R132" s="24"/>
      <c r="S132" s="24"/>
      <c r="T132" s="18">
        <f t="shared" si="7"/>
        <v>3</v>
      </c>
    </row>
    <row r="133" spans="1:20" x14ac:dyDescent="0.2">
      <c r="A133" s="23" t="s">
        <v>129</v>
      </c>
      <c r="B133" s="24"/>
      <c r="C133" s="24"/>
      <c r="D133" s="24"/>
      <c r="E133" s="24"/>
      <c r="F133" s="24">
        <v>1</v>
      </c>
      <c r="G133" s="24"/>
      <c r="H133" s="24"/>
      <c r="I133" s="24">
        <v>1</v>
      </c>
      <c r="J133" s="24"/>
      <c r="K133" s="24"/>
      <c r="L133" s="24"/>
      <c r="M133" s="24"/>
      <c r="N133" s="24">
        <v>2</v>
      </c>
      <c r="O133" s="24">
        <v>1</v>
      </c>
      <c r="P133" s="24"/>
      <c r="Q133" s="24"/>
      <c r="R133" s="24"/>
      <c r="S133" s="24"/>
      <c r="T133" s="18">
        <f t="shared" si="7"/>
        <v>5</v>
      </c>
    </row>
    <row r="134" spans="1:20" x14ac:dyDescent="0.2">
      <c r="A134" s="23" t="s">
        <v>130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>
        <f t="shared" si="7"/>
        <v>0</v>
      </c>
    </row>
    <row r="135" spans="1:20" x14ac:dyDescent="0.2">
      <c r="A135" s="23" t="s">
        <v>131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18">
        <f t="shared" si="7"/>
        <v>0</v>
      </c>
    </row>
    <row r="136" spans="1:20" x14ac:dyDescent="0.2">
      <c r="A136" s="23" t="s">
        <v>132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>
        <f t="shared" si="7"/>
        <v>0</v>
      </c>
    </row>
    <row r="137" spans="1:20" x14ac:dyDescent="0.2">
      <c r="A137" s="19" t="s">
        <v>133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7"/>
    </row>
    <row r="138" spans="1:20" x14ac:dyDescent="0.2">
      <c r="A138" s="23" t="s">
        <v>134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18">
        <f>SUM(B138:S138)</f>
        <v>0</v>
      </c>
    </row>
    <row r="139" spans="1:20" x14ac:dyDescent="0.2">
      <c r="A139" s="19" t="s">
        <v>135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7"/>
    </row>
    <row r="140" spans="1:20" x14ac:dyDescent="0.2">
      <c r="A140" s="23" t="s">
        <v>136</v>
      </c>
      <c r="B140" s="24"/>
      <c r="C140" s="24"/>
      <c r="D140" s="24"/>
      <c r="E140" s="24">
        <v>2</v>
      </c>
      <c r="F140" s="24"/>
      <c r="G140" s="24"/>
      <c r="H140" s="24">
        <v>6</v>
      </c>
      <c r="I140" s="24"/>
      <c r="J140" s="24"/>
      <c r="K140" s="24"/>
      <c r="L140" s="24"/>
      <c r="M140" s="24">
        <v>4</v>
      </c>
      <c r="N140" s="24">
        <v>2</v>
      </c>
      <c r="O140" s="24"/>
      <c r="P140" s="24"/>
      <c r="Q140" s="24"/>
      <c r="R140" s="24"/>
      <c r="S140" s="24"/>
      <c r="T140" s="18">
        <f t="shared" ref="T140:T148" si="8">SUM(B140:S140)</f>
        <v>14</v>
      </c>
    </row>
    <row r="141" spans="1:20" x14ac:dyDescent="0.2">
      <c r="A141" s="23" t="s">
        <v>137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>
        <v>5</v>
      </c>
      <c r="N141" s="24">
        <v>3</v>
      </c>
      <c r="O141" s="24"/>
      <c r="P141" s="24"/>
      <c r="Q141" s="24"/>
      <c r="R141" s="24"/>
      <c r="S141" s="24"/>
      <c r="T141" s="18">
        <f t="shared" si="8"/>
        <v>8</v>
      </c>
    </row>
    <row r="142" spans="1:20" x14ac:dyDescent="0.2">
      <c r="A142" s="23" t="s">
        <v>138</v>
      </c>
      <c r="B142" s="24"/>
      <c r="C142" s="24"/>
      <c r="D142" s="24"/>
      <c r="E142" s="24">
        <v>1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18">
        <f t="shared" si="8"/>
        <v>1</v>
      </c>
    </row>
    <row r="143" spans="1:20" x14ac:dyDescent="0.2">
      <c r="A143" s="23" t="s">
        <v>139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18">
        <f t="shared" si="8"/>
        <v>0</v>
      </c>
    </row>
    <row r="144" spans="1:20" x14ac:dyDescent="0.2">
      <c r="A144" s="23" t="s">
        <v>140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>
        <f t="shared" si="8"/>
        <v>0</v>
      </c>
    </row>
    <row r="145" spans="1:20" x14ac:dyDescent="0.2">
      <c r="A145" s="23" t="s">
        <v>141</v>
      </c>
      <c r="B145" s="24"/>
      <c r="C145" s="24">
        <v>7</v>
      </c>
      <c r="D145" s="24"/>
      <c r="E145" s="24">
        <v>6</v>
      </c>
      <c r="F145" s="24"/>
      <c r="G145" s="24">
        <v>3</v>
      </c>
      <c r="H145" s="24">
        <v>10</v>
      </c>
      <c r="I145" s="24">
        <v>3</v>
      </c>
      <c r="J145" s="24"/>
      <c r="K145" s="24"/>
      <c r="L145" s="24"/>
      <c r="M145" s="24">
        <v>2</v>
      </c>
      <c r="N145" s="24">
        <v>7</v>
      </c>
      <c r="O145" s="24"/>
      <c r="P145" s="24"/>
      <c r="Q145" s="24"/>
      <c r="R145" s="24"/>
      <c r="S145" s="24"/>
      <c r="T145" s="18">
        <f t="shared" si="8"/>
        <v>38</v>
      </c>
    </row>
    <row r="146" spans="1:20" x14ac:dyDescent="0.2">
      <c r="A146" s="19" t="s">
        <v>142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7"/>
    </row>
    <row r="147" spans="1:20" x14ac:dyDescent="0.2">
      <c r="A147" s="23" t="s">
        <v>143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>
        <f t="shared" si="8"/>
        <v>0</v>
      </c>
    </row>
    <row r="148" spans="1:20" x14ac:dyDescent="0.2">
      <c r="A148" s="23" t="s">
        <v>406</v>
      </c>
      <c r="B148" s="24">
        <v>3</v>
      </c>
      <c r="C148" s="24">
        <v>2</v>
      </c>
      <c r="D148" s="24"/>
      <c r="E148" s="24">
        <v>2</v>
      </c>
      <c r="F148" s="24"/>
      <c r="G148" s="24">
        <v>11</v>
      </c>
      <c r="H148" s="24">
        <v>16</v>
      </c>
      <c r="I148" s="24"/>
      <c r="J148" s="24"/>
      <c r="K148" s="24">
        <v>7</v>
      </c>
      <c r="L148" s="24"/>
      <c r="M148" s="24"/>
      <c r="N148" s="24">
        <v>2</v>
      </c>
      <c r="O148" s="24">
        <v>2</v>
      </c>
      <c r="P148" s="24"/>
      <c r="Q148" s="24"/>
      <c r="R148" s="24"/>
      <c r="S148" s="24"/>
      <c r="T148" s="18">
        <f t="shared" si="8"/>
        <v>45</v>
      </c>
    </row>
    <row r="149" spans="1:20" x14ac:dyDescent="0.2">
      <c r="A149" s="30" t="s">
        <v>287</v>
      </c>
      <c r="B149" s="24"/>
      <c r="C149" s="24">
        <v>1</v>
      </c>
      <c r="D149" s="24"/>
      <c r="E149" s="24"/>
      <c r="F149" s="24">
        <v>1</v>
      </c>
      <c r="G149" s="24">
        <v>10</v>
      </c>
      <c r="H149" s="24"/>
      <c r="I149" s="24">
        <v>1</v>
      </c>
      <c r="J149" s="24"/>
      <c r="K149" s="24"/>
      <c r="L149" s="24"/>
      <c r="M149" s="24"/>
      <c r="N149" s="24"/>
      <c r="O149" s="24">
        <v>1</v>
      </c>
      <c r="P149" s="24"/>
      <c r="Q149" s="24"/>
      <c r="R149" s="24"/>
      <c r="S149" s="24"/>
      <c r="T149" s="18">
        <f>SUM(B149:S149)</f>
        <v>14</v>
      </c>
    </row>
    <row r="150" spans="1:20" x14ac:dyDescent="0.2">
      <c r="A150" s="23" t="s">
        <v>146</v>
      </c>
      <c r="B150" s="24"/>
      <c r="C150" s="24"/>
      <c r="D150" s="24">
        <v>2</v>
      </c>
      <c r="E150" s="24">
        <v>5</v>
      </c>
      <c r="F150" s="24"/>
      <c r="G150" s="24">
        <v>6</v>
      </c>
      <c r="H150" s="24">
        <v>1</v>
      </c>
      <c r="I150" s="24">
        <v>2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18">
        <f>SUM(B150:S150)</f>
        <v>16</v>
      </c>
    </row>
    <row r="151" spans="1:20" x14ac:dyDescent="0.2">
      <c r="A151" s="23" t="s">
        <v>334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>
        <f>SUM(B151:S151)</f>
        <v>0</v>
      </c>
    </row>
    <row r="152" spans="1:20" x14ac:dyDescent="0.2">
      <c r="A152" s="23" t="s">
        <v>147</v>
      </c>
      <c r="B152" s="24"/>
      <c r="C152" s="24"/>
      <c r="D152" s="24"/>
      <c r="E152" s="24"/>
      <c r="F152" s="24"/>
      <c r="G152" s="24"/>
      <c r="H152" s="24"/>
      <c r="I152" s="24">
        <v>1</v>
      </c>
      <c r="J152" s="24"/>
      <c r="K152" s="24"/>
      <c r="L152" s="24"/>
      <c r="M152" s="24"/>
      <c r="N152" s="24"/>
      <c r="O152" s="24">
        <v>1</v>
      </c>
      <c r="P152" s="24"/>
      <c r="Q152" s="24"/>
      <c r="R152" s="24"/>
      <c r="S152" s="24"/>
      <c r="T152" s="18">
        <f>SUM(B152:S152)</f>
        <v>2</v>
      </c>
    </row>
    <row r="153" spans="1:20" x14ac:dyDescent="0.2">
      <c r="A153" s="23" t="s">
        <v>148</v>
      </c>
      <c r="B153" s="24"/>
      <c r="C153" s="24">
        <v>1</v>
      </c>
      <c r="D153" s="24">
        <v>4</v>
      </c>
      <c r="E153" s="24">
        <v>3</v>
      </c>
      <c r="F153" s="24">
        <v>4</v>
      </c>
      <c r="G153" s="24">
        <v>17</v>
      </c>
      <c r="H153" s="24">
        <v>11</v>
      </c>
      <c r="I153" s="24">
        <v>4</v>
      </c>
      <c r="J153" s="24">
        <v>6</v>
      </c>
      <c r="K153" s="24">
        <v>3</v>
      </c>
      <c r="L153" s="24">
        <v>3</v>
      </c>
      <c r="M153" s="24">
        <v>4</v>
      </c>
      <c r="N153" s="24">
        <v>3</v>
      </c>
      <c r="O153" s="24">
        <v>3</v>
      </c>
      <c r="P153" s="24">
        <v>1</v>
      </c>
      <c r="Q153" s="24"/>
      <c r="R153" s="24"/>
      <c r="S153" s="24"/>
      <c r="T153" s="18">
        <f>SUM(B153:S153)</f>
        <v>67</v>
      </c>
    </row>
    <row r="154" spans="1:20" x14ac:dyDescent="0.2">
      <c r="A154" s="19" t="s">
        <v>149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</row>
    <row r="155" spans="1:20" x14ac:dyDescent="0.2">
      <c r="A155" s="23" t="s">
        <v>150</v>
      </c>
      <c r="B155" s="24"/>
      <c r="C155" s="24"/>
      <c r="D155" s="24">
        <v>1</v>
      </c>
      <c r="E155" s="24"/>
      <c r="F155" s="24">
        <v>2</v>
      </c>
      <c r="G155" s="24">
        <v>5</v>
      </c>
      <c r="H155" s="24">
        <v>5</v>
      </c>
      <c r="I155" s="24"/>
      <c r="J155" s="24"/>
      <c r="K155" s="24">
        <v>4</v>
      </c>
      <c r="L155" s="24">
        <v>2</v>
      </c>
      <c r="M155" s="24">
        <v>2</v>
      </c>
      <c r="N155" s="24">
        <v>1</v>
      </c>
      <c r="O155" s="24">
        <v>2</v>
      </c>
      <c r="P155" s="24"/>
      <c r="Q155" s="24"/>
      <c r="R155" s="24">
        <v>1</v>
      </c>
      <c r="S155" s="24"/>
      <c r="T155" s="18">
        <f>SUM(B155:S155)</f>
        <v>25</v>
      </c>
    </row>
    <row r="156" spans="1:20" x14ac:dyDescent="0.2">
      <c r="A156" s="23" t="s">
        <v>151</v>
      </c>
      <c r="B156" s="24"/>
      <c r="C156" s="24"/>
      <c r="D156" s="24"/>
      <c r="E156" s="24"/>
      <c r="F156" s="24"/>
      <c r="G156" s="24">
        <v>4</v>
      </c>
      <c r="H156" s="24"/>
      <c r="I156" s="24"/>
      <c r="J156" s="24">
        <v>6</v>
      </c>
      <c r="K156" s="24">
        <v>2</v>
      </c>
      <c r="L156" s="24"/>
      <c r="M156" s="24"/>
      <c r="N156" s="24"/>
      <c r="O156" s="24">
        <v>7</v>
      </c>
      <c r="P156" s="24"/>
      <c r="Q156" s="24"/>
      <c r="R156" s="24"/>
      <c r="S156" s="24"/>
      <c r="T156" s="18">
        <f>SUM(B156:S156)</f>
        <v>19</v>
      </c>
    </row>
    <row r="157" spans="1:20" x14ac:dyDescent="0.2">
      <c r="A157" s="23" t="s">
        <v>152</v>
      </c>
      <c r="B157" s="24"/>
      <c r="C157" s="24"/>
      <c r="D157" s="24"/>
      <c r="E157" s="24"/>
      <c r="F157" s="24"/>
      <c r="G157" s="24"/>
      <c r="H157" s="24"/>
      <c r="I157" s="24"/>
      <c r="J157" s="24">
        <v>1</v>
      </c>
      <c r="K157" s="24"/>
      <c r="L157" s="24"/>
      <c r="M157" s="24"/>
      <c r="N157" s="24"/>
      <c r="O157" s="24"/>
      <c r="P157" s="24"/>
      <c r="Q157" s="24"/>
      <c r="R157" s="24"/>
      <c r="S157" s="24"/>
      <c r="T157" s="18">
        <f>SUM(B157:S157)</f>
        <v>1</v>
      </c>
    </row>
    <row r="158" spans="1:20" x14ac:dyDescent="0.2">
      <c r="A158" s="23" t="s">
        <v>153</v>
      </c>
      <c r="B158" s="24"/>
      <c r="C158" s="24"/>
      <c r="D158" s="24"/>
      <c r="E158" s="24"/>
      <c r="F158" s="24"/>
      <c r="G158" s="24"/>
      <c r="H158" s="24">
        <v>1</v>
      </c>
      <c r="I158" s="24"/>
      <c r="J158" s="24">
        <v>1</v>
      </c>
      <c r="K158" s="24"/>
      <c r="L158" s="24"/>
      <c r="M158" s="24"/>
      <c r="N158" s="24"/>
      <c r="O158" s="24"/>
      <c r="P158" s="24"/>
      <c r="Q158" s="24"/>
      <c r="R158" s="24">
        <v>1</v>
      </c>
      <c r="S158" s="24"/>
      <c r="T158" s="18">
        <f>SUM(B158:S158)</f>
        <v>3</v>
      </c>
    </row>
    <row r="159" spans="1:20" x14ac:dyDescent="0.2">
      <c r="A159" s="19" t="s">
        <v>154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7"/>
    </row>
    <row r="160" spans="1:20" x14ac:dyDescent="0.2">
      <c r="A160" s="23" t="s">
        <v>155</v>
      </c>
      <c r="B160" s="24"/>
      <c r="C160" s="24">
        <v>1</v>
      </c>
      <c r="D160" s="24"/>
      <c r="E160" s="24">
        <v>1</v>
      </c>
      <c r="F160" s="24">
        <v>3</v>
      </c>
      <c r="G160" s="24">
        <v>16</v>
      </c>
      <c r="H160" s="24">
        <v>8</v>
      </c>
      <c r="I160" s="24">
        <v>1</v>
      </c>
      <c r="J160" s="24">
        <v>6</v>
      </c>
      <c r="K160" s="24">
        <v>1</v>
      </c>
      <c r="L160" s="24">
        <v>12</v>
      </c>
      <c r="M160" s="24">
        <v>5</v>
      </c>
      <c r="N160" s="24">
        <v>2</v>
      </c>
      <c r="O160" s="24">
        <v>3</v>
      </c>
      <c r="P160" s="24">
        <v>1</v>
      </c>
      <c r="Q160" s="24"/>
      <c r="R160" s="24">
        <v>5</v>
      </c>
      <c r="S160" s="24"/>
      <c r="T160" s="18">
        <f>SUM(B160:S160)</f>
        <v>65</v>
      </c>
    </row>
    <row r="161" spans="1:21" x14ac:dyDescent="0.2">
      <c r="A161" s="23" t="s">
        <v>156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18">
        <f>SUM(B161:S161)</f>
        <v>0</v>
      </c>
    </row>
    <row r="162" spans="1:21" x14ac:dyDescent="0.2">
      <c r="A162" s="23" t="s">
        <v>391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18">
        <f>SUM(B162:S162)</f>
        <v>0</v>
      </c>
      <c r="U162" s="49" t="s">
        <v>392</v>
      </c>
    </row>
    <row r="163" spans="1:21" x14ac:dyDescent="0.2">
      <c r="A163" s="19" t="s">
        <v>157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7"/>
    </row>
    <row r="164" spans="1:21" x14ac:dyDescent="0.2">
      <c r="A164" s="23" t="s">
        <v>158</v>
      </c>
      <c r="B164" s="24"/>
      <c r="C164" s="24"/>
      <c r="D164" s="24"/>
      <c r="E164" s="24"/>
      <c r="F164" s="24">
        <v>1</v>
      </c>
      <c r="G164" s="24">
        <v>1</v>
      </c>
      <c r="H164" s="24">
        <v>3</v>
      </c>
      <c r="I164" s="24"/>
      <c r="J164" s="24">
        <v>4</v>
      </c>
      <c r="K164" s="24"/>
      <c r="L164" s="24"/>
      <c r="M164" s="24">
        <v>1</v>
      </c>
      <c r="N164" s="24">
        <v>2</v>
      </c>
      <c r="O164" s="24"/>
      <c r="P164" s="24"/>
      <c r="Q164" s="24"/>
      <c r="R164" s="24">
        <v>3</v>
      </c>
      <c r="S164" s="24"/>
      <c r="T164" s="18">
        <f>SUM(B164:S164)</f>
        <v>15</v>
      </c>
    </row>
    <row r="165" spans="1:21" x14ac:dyDescent="0.2">
      <c r="A165" s="19" t="s">
        <v>159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7"/>
    </row>
    <row r="166" spans="1:21" x14ac:dyDescent="0.2">
      <c r="A166" s="23" t="s">
        <v>160</v>
      </c>
      <c r="B166" s="24"/>
      <c r="C166" s="24"/>
      <c r="D166" s="24"/>
      <c r="E166" s="24"/>
      <c r="F166" s="24"/>
      <c r="G166" s="24">
        <v>1</v>
      </c>
      <c r="H166" s="24"/>
      <c r="I166" s="24"/>
      <c r="J166" s="24"/>
      <c r="K166" s="24"/>
      <c r="L166" s="24"/>
      <c r="M166" s="24">
        <v>2</v>
      </c>
      <c r="N166" s="24"/>
      <c r="O166" s="24"/>
      <c r="P166" s="24"/>
      <c r="Q166" s="24"/>
      <c r="R166" s="24"/>
      <c r="S166" s="24"/>
      <c r="T166" s="18">
        <f>SUM(B166:S166)</f>
        <v>3</v>
      </c>
    </row>
    <row r="167" spans="1:21" x14ac:dyDescent="0.2">
      <c r="A167" s="19" t="s">
        <v>161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7"/>
    </row>
    <row r="168" spans="1:21" x14ac:dyDescent="0.2">
      <c r="A168" s="23" t="s">
        <v>162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18">
        <f>SUM(B168:S168)</f>
        <v>0</v>
      </c>
    </row>
    <row r="169" spans="1:21" x14ac:dyDescent="0.2">
      <c r="A169" s="23" t="s">
        <v>408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>
        <v>1</v>
      </c>
      <c r="R169" s="24"/>
      <c r="S169" s="24"/>
      <c r="T169" s="18">
        <f>SUM(B169:S169)</f>
        <v>1</v>
      </c>
      <c r="U169" s="49" t="s">
        <v>409</v>
      </c>
    </row>
    <row r="170" spans="1:21" x14ac:dyDescent="0.2">
      <c r="A170" s="23" t="s">
        <v>163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>
        <v>1</v>
      </c>
      <c r="P170" s="24"/>
      <c r="Q170" s="24"/>
      <c r="R170" s="24"/>
      <c r="S170" s="24"/>
      <c r="T170" s="18">
        <f>SUM(B170:S170)</f>
        <v>1</v>
      </c>
    </row>
    <row r="171" spans="1:21" x14ac:dyDescent="0.2">
      <c r="A171" s="23" t="s">
        <v>164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18">
        <f>SUM(B171:S171)</f>
        <v>0</v>
      </c>
    </row>
    <row r="172" spans="1:21" ht="13.5" x14ac:dyDescent="0.2">
      <c r="A172" s="23" t="s">
        <v>318</v>
      </c>
      <c r="B172" s="24"/>
      <c r="C172" s="24">
        <v>1</v>
      </c>
      <c r="D172" s="24"/>
      <c r="E172" s="24"/>
      <c r="F172" s="24">
        <v>1</v>
      </c>
      <c r="G172" s="24">
        <v>17</v>
      </c>
      <c r="H172" s="24">
        <v>5</v>
      </c>
      <c r="I172" s="24"/>
      <c r="J172" s="24">
        <v>2</v>
      </c>
      <c r="K172" s="24"/>
      <c r="L172" s="24">
        <v>10</v>
      </c>
      <c r="M172" s="24">
        <v>10</v>
      </c>
      <c r="N172" s="24">
        <v>1</v>
      </c>
      <c r="O172" s="24"/>
      <c r="P172" s="24">
        <v>2</v>
      </c>
      <c r="Q172" s="24">
        <v>1</v>
      </c>
      <c r="R172" s="24">
        <v>3</v>
      </c>
      <c r="S172" s="24"/>
      <c r="T172" s="18">
        <f>SUM(B172:S172)</f>
        <v>53</v>
      </c>
    </row>
    <row r="173" spans="1:21" x14ac:dyDescent="0.2">
      <c r="A173" s="19" t="s">
        <v>166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7"/>
    </row>
    <row r="174" spans="1:21" x14ac:dyDescent="0.2">
      <c r="A174" s="23" t="s">
        <v>167</v>
      </c>
      <c r="B174" s="24">
        <v>1</v>
      </c>
      <c r="C174" s="24">
        <v>4</v>
      </c>
      <c r="D174" s="24">
        <v>2</v>
      </c>
      <c r="E174" s="24">
        <v>5</v>
      </c>
      <c r="F174" s="24">
        <v>3</v>
      </c>
      <c r="G174" s="24">
        <v>35</v>
      </c>
      <c r="H174" s="24">
        <v>22</v>
      </c>
      <c r="I174" s="24">
        <v>1</v>
      </c>
      <c r="J174" s="24">
        <v>16</v>
      </c>
      <c r="K174" s="24">
        <v>3</v>
      </c>
      <c r="L174" s="24">
        <v>27</v>
      </c>
      <c r="M174" s="24">
        <v>15</v>
      </c>
      <c r="N174" s="24">
        <v>8</v>
      </c>
      <c r="O174" s="24">
        <v>5</v>
      </c>
      <c r="P174" s="24">
        <v>2</v>
      </c>
      <c r="Q174" s="24">
        <v>1</v>
      </c>
      <c r="R174" s="24">
        <v>14</v>
      </c>
      <c r="S174" s="24"/>
      <c r="T174" s="18">
        <f>SUM(B174:S174)</f>
        <v>164</v>
      </c>
    </row>
    <row r="175" spans="1:21" x14ac:dyDescent="0.2">
      <c r="A175" s="23" t="s">
        <v>168</v>
      </c>
      <c r="B175" s="24">
        <v>3</v>
      </c>
      <c r="C175" s="24">
        <v>2</v>
      </c>
      <c r="D175" s="24">
        <v>4</v>
      </c>
      <c r="E175" s="24">
        <v>7</v>
      </c>
      <c r="F175" s="24"/>
      <c r="G175" s="24">
        <v>3</v>
      </c>
      <c r="H175" s="24">
        <v>15</v>
      </c>
      <c r="I175" s="24"/>
      <c r="J175" s="24">
        <v>3</v>
      </c>
      <c r="K175" s="24"/>
      <c r="L175" s="24"/>
      <c r="M175" s="24">
        <v>6</v>
      </c>
      <c r="N175" s="24">
        <v>5</v>
      </c>
      <c r="O175" s="24">
        <v>5</v>
      </c>
      <c r="P175" s="24"/>
      <c r="Q175" s="24"/>
      <c r="R175" s="24"/>
      <c r="S175" s="24"/>
      <c r="T175" s="18">
        <f>SUM(B175:S175)</f>
        <v>53</v>
      </c>
    </row>
    <row r="176" spans="1:21" x14ac:dyDescent="0.2">
      <c r="A176" s="19" t="s">
        <v>169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7"/>
    </row>
    <row r="177" spans="1:20" x14ac:dyDescent="0.2">
      <c r="A177" s="23" t="s">
        <v>170</v>
      </c>
      <c r="B177" s="24"/>
      <c r="C177" s="24"/>
      <c r="D177" s="24"/>
      <c r="E177" s="24"/>
      <c r="F177" s="24"/>
      <c r="G177" s="24">
        <v>1</v>
      </c>
      <c r="H177" s="24"/>
      <c r="I177" s="24"/>
      <c r="J177" s="24"/>
      <c r="K177" s="24"/>
      <c r="L177" s="24"/>
      <c r="M177" s="24"/>
      <c r="N177" s="24"/>
      <c r="O177" s="24">
        <v>2</v>
      </c>
      <c r="P177" s="24"/>
      <c r="Q177" s="24"/>
      <c r="R177" s="24"/>
      <c r="S177" s="24"/>
      <c r="T177" s="18">
        <f t="shared" ref="T177:T184" si="9">SUM(B177:S177)</f>
        <v>3</v>
      </c>
    </row>
    <row r="178" spans="1:20" x14ac:dyDescent="0.2">
      <c r="A178" s="23" t="s">
        <v>171</v>
      </c>
      <c r="B178" s="24"/>
      <c r="C178" s="24">
        <v>7</v>
      </c>
      <c r="D178" s="24"/>
      <c r="E178" s="24">
        <v>7</v>
      </c>
      <c r="F178" s="24">
        <v>11</v>
      </c>
      <c r="G178" s="24">
        <v>21</v>
      </c>
      <c r="H178" s="24">
        <v>34</v>
      </c>
      <c r="I178" s="24">
        <v>2</v>
      </c>
      <c r="J178" s="24">
        <v>13</v>
      </c>
      <c r="K178" s="24">
        <v>1</v>
      </c>
      <c r="L178" s="24">
        <v>53</v>
      </c>
      <c r="M178" s="24">
        <v>42</v>
      </c>
      <c r="N178" s="24">
        <v>6</v>
      </c>
      <c r="O178" s="24">
        <v>10</v>
      </c>
      <c r="P178" s="24">
        <v>4</v>
      </c>
      <c r="Q178" s="24">
        <v>1</v>
      </c>
      <c r="R178" s="24">
        <v>12</v>
      </c>
      <c r="S178" s="24"/>
      <c r="T178" s="18">
        <f t="shared" si="9"/>
        <v>224</v>
      </c>
    </row>
    <row r="179" spans="1:20" x14ac:dyDescent="0.2">
      <c r="A179" s="23" t="s">
        <v>172</v>
      </c>
      <c r="B179" s="24">
        <v>9</v>
      </c>
      <c r="C179" s="24">
        <v>5</v>
      </c>
      <c r="D179" s="24">
        <v>15</v>
      </c>
      <c r="E179" s="24">
        <v>2</v>
      </c>
      <c r="F179" s="24">
        <v>3</v>
      </c>
      <c r="G179" s="24">
        <v>11</v>
      </c>
      <c r="H179" s="24">
        <v>59</v>
      </c>
      <c r="I179" s="24">
        <v>2</v>
      </c>
      <c r="J179" s="24">
        <v>5</v>
      </c>
      <c r="K179" s="24">
        <v>9</v>
      </c>
      <c r="L179" s="24">
        <v>23</v>
      </c>
      <c r="M179" s="24">
        <v>2</v>
      </c>
      <c r="N179" s="24">
        <v>12</v>
      </c>
      <c r="O179" s="24">
        <v>3</v>
      </c>
      <c r="P179" s="24">
        <v>1</v>
      </c>
      <c r="Q179" s="24"/>
      <c r="R179" s="24">
        <v>8</v>
      </c>
      <c r="S179" s="24"/>
      <c r="T179" s="18">
        <f t="shared" si="9"/>
        <v>169</v>
      </c>
    </row>
    <row r="180" spans="1:20" x14ac:dyDescent="0.2">
      <c r="A180" s="23" t="s">
        <v>173</v>
      </c>
      <c r="B180" s="24"/>
      <c r="C180" s="24">
        <v>12</v>
      </c>
      <c r="D180" s="24">
        <v>3</v>
      </c>
      <c r="E180" s="24">
        <v>14</v>
      </c>
      <c r="F180" s="24">
        <v>11</v>
      </c>
      <c r="G180" s="24">
        <v>39</v>
      </c>
      <c r="H180" s="24">
        <v>19</v>
      </c>
      <c r="I180" s="24">
        <v>1</v>
      </c>
      <c r="J180" s="24">
        <v>8</v>
      </c>
      <c r="K180" s="24"/>
      <c r="L180" s="24">
        <v>10</v>
      </c>
      <c r="M180" s="24">
        <v>15</v>
      </c>
      <c r="N180" s="24">
        <v>6</v>
      </c>
      <c r="O180" s="24">
        <v>15</v>
      </c>
      <c r="P180" s="24">
        <v>10</v>
      </c>
      <c r="Q180" s="24">
        <v>2</v>
      </c>
      <c r="R180" s="24">
        <v>7</v>
      </c>
      <c r="S180" s="24"/>
      <c r="T180" s="18">
        <f t="shared" si="9"/>
        <v>172</v>
      </c>
    </row>
    <row r="181" spans="1:20" x14ac:dyDescent="0.2">
      <c r="A181" s="23" t="s">
        <v>244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18">
        <f t="shared" si="9"/>
        <v>0</v>
      </c>
    </row>
    <row r="182" spans="1:20" x14ac:dyDescent="0.2">
      <c r="A182" s="23" t="s">
        <v>174</v>
      </c>
      <c r="B182" s="24">
        <v>3</v>
      </c>
      <c r="C182" s="24"/>
      <c r="D182" s="24">
        <v>3</v>
      </c>
      <c r="E182" s="24">
        <v>2</v>
      </c>
      <c r="F182" s="24">
        <v>2</v>
      </c>
      <c r="G182" s="24">
        <v>9</v>
      </c>
      <c r="H182" s="24">
        <v>7</v>
      </c>
      <c r="I182" s="24"/>
      <c r="J182" s="24">
        <v>9</v>
      </c>
      <c r="K182" s="24">
        <v>4</v>
      </c>
      <c r="L182" s="24">
        <v>24</v>
      </c>
      <c r="M182" s="24">
        <v>14</v>
      </c>
      <c r="N182" s="24">
        <v>3</v>
      </c>
      <c r="O182" s="24">
        <v>3</v>
      </c>
      <c r="P182" s="24"/>
      <c r="Q182" s="24">
        <v>2</v>
      </c>
      <c r="R182" s="24">
        <v>2</v>
      </c>
      <c r="S182" s="24"/>
      <c r="T182" s="18">
        <f t="shared" si="9"/>
        <v>87</v>
      </c>
    </row>
    <row r="183" spans="1:20" x14ac:dyDescent="0.2">
      <c r="A183" s="23" t="s">
        <v>176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18">
        <f t="shared" si="9"/>
        <v>0</v>
      </c>
    </row>
    <row r="184" spans="1:20" x14ac:dyDescent="0.2">
      <c r="A184" s="23" t="s">
        <v>177</v>
      </c>
      <c r="B184" s="24"/>
      <c r="C184" s="24"/>
      <c r="D184" s="24"/>
      <c r="E184" s="24"/>
      <c r="F184" s="24"/>
      <c r="G184" s="24"/>
      <c r="H184" s="24"/>
      <c r="I184" s="24"/>
      <c r="J184" s="24">
        <v>1</v>
      </c>
      <c r="K184" s="24"/>
      <c r="L184" s="24"/>
      <c r="M184" s="24"/>
      <c r="N184" s="24"/>
      <c r="O184" s="24"/>
      <c r="P184" s="24"/>
      <c r="Q184" s="24"/>
      <c r="R184" s="24"/>
      <c r="S184" s="24"/>
      <c r="T184" s="18">
        <f t="shared" si="9"/>
        <v>1</v>
      </c>
    </row>
    <row r="185" spans="1:20" x14ac:dyDescent="0.2">
      <c r="A185" s="19" t="s">
        <v>178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7"/>
    </row>
    <row r="186" spans="1:20" x14ac:dyDescent="0.2">
      <c r="A186" s="23" t="s">
        <v>179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18">
        <f>SUM(B186:S186)</f>
        <v>0</v>
      </c>
    </row>
    <row r="187" spans="1:20" x14ac:dyDescent="0.2">
      <c r="A187" s="19" t="s">
        <v>319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7"/>
    </row>
    <row r="188" spans="1:20" x14ac:dyDescent="0.2">
      <c r="A188" s="23" t="s">
        <v>182</v>
      </c>
      <c r="B188" s="24"/>
      <c r="C188" s="24"/>
      <c r="D188" s="24"/>
      <c r="E188" s="24"/>
      <c r="F188" s="24"/>
      <c r="G188" s="24">
        <v>3</v>
      </c>
      <c r="H188" s="24"/>
      <c r="I188" s="24"/>
      <c r="J188" s="24"/>
      <c r="K188" s="24"/>
      <c r="L188" s="24"/>
      <c r="M188" s="24">
        <v>3</v>
      </c>
      <c r="N188" s="24"/>
      <c r="O188" s="24">
        <v>2</v>
      </c>
      <c r="P188" s="24"/>
      <c r="Q188" s="24"/>
      <c r="R188" s="24"/>
      <c r="S188" s="24"/>
      <c r="T188" s="18">
        <f>SUM(B188:S188)</f>
        <v>8</v>
      </c>
    </row>
    <row r="189" spans="1:20" x14ac:dyDescent="0.2">
      <c r="A189" s="23" t="s">
        <v>183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18">
        <f>SUM(B189:S189)</f>
        <v>0</v>
      </c>
    </row>
    <row r="190" spans="1:20" x14ac:dyDescent="0.2">
      <c r="A190" s="23" t="s">
        <v>185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18">
        <f>SUM(B190:S190)</f>
        <v>0</v>
      </c>
    </row>
    <row r="191" spans="1:20" x14ac:dyDescent="0.2">
      <c r="A191" s="19" t="s">
        <v>186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7"/>
    </row>
    <row r="192" spans="1:20" ht="13.5" x14ac:dyDescent="0.2">
      <c r="A192" s="23" t="s">
        <v>320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>
        <v>1</v>
      </c>
      <c r="N192" s="24"/>
      <c r="O192" s="24"/>
      <c r="P192" s="24"/>
      <c r="Q192" s="24"/>
      <c r="R192" s="24"/>
      <c r="S192" s="24"/>
      <c r="T192" s="18">
        <f>SUM(B192:S192)</f>
        <v>1</v>
      </c>
    </row>
    <row r="193" spans="1:20" x14ac:dyDescent="0.2">
      <c r="A193" s="23" t="s">
        <v>188</v>
      </c>
      <c r="B193" s="24"/>
      <c r="C193" s="24">
        <v>5</v>
      </c>
      <c r="D193" s="24"/>
      <c r="E193" s="24">
        <v>6</v>
      </c>
      <c r="F193" s="24">
        <v>4</v>
      </c>
      <c r="G193" s="24">
        <v>9</v>
      </c>
      <c r="H193" s="24">
        <v>13</v>
      </c>
      <c r="I193" s="24">
        <v>1</v>
      </c>
      <c r="J193" s="24">
        <v>3</v>
      </c>
      <c r="K193" s="24"/>
      <c r="L193" s="24">
        <v>11</v>
      </c>
      <c r="M193" s="24">
        <v>10</v>
      </c>
      <c r="N193" s="24">
        <v>6</v>
      </c>
      <c r="O193" s="24">
        <v>3</v>
      </c>
      <c r="P193" s="24"/>
      <c r="Q193" s="24">
        <v>1</v>
      </c>
      <c r="R193" s="24">
        <v>5</v>
      </c>
      <c r="S193" s="24"/>
      <c r="T193" s="18">
        <f>SUM(B193:S193)</f>
        <v>77</v>
      </c>
    </row>
    <row r="194" spans="1:20" x14ac:dyDescent="0.2">
      <c r="A194" s="23" t="s">
        <v>189</v>
      </c>
      <c r="B194" s="24"/>
      <c r="C194" s="24"/>
      <c r="D194" s="24"/>
      <c r="E194" s="24"/>
      <c r="F194" s="24">
        <v>1</v>
      </c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>
        <v>3</v>
      </c>
      <c r="R194" s="24"/>
      <c r="S194" s="24"/>
      <c r="T194" s="18">
        <f>SUM(B194:S194)</f>
        <v>4</v>
      </c>
    </row>
    <row r="195" spans="1:20" x14ac:dyDescent="0.2">
      <c r="A195" s="23" t="s">
        <v>190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18">
        <f>SUM(B195:S195)</f>
        <v>0</v>
      </c>
    </row>
    <row r="196" spans="1:20" x14ac:dyDescent="0.2">
      <c r="A196" s="19" t="s">
        <v>191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7"/>
    </row>
    <row r="197" spans="1:20" x14ac:dyDescent="0.2">
      <c r="A197" s="23" t="s">
        <v>192</v>
      </c>
      <c r="B197" s="24"/>
      <c r="C197" s="24"/>
      <c r="D197" s="24"/>
      <c r="E197" s="24">
        <v>1</v>
      </c>
      <c r="F197" s="24"/>
      <c r="G197" s="24"/>
      <c r="H197" s="24"/>
      <c r="I197" s="24"/>
      <c r="J197" s="24"/>
      <c r="K197" s="24"/>
      <c r="L197" s="24">
        <v>1</v>
      </c>
      <c r="M197" s="24"/>
      <c r="N197" s="24"/>
      <c r="O197" s="24">
        <v>8</v>
      </c>
      <c r="P197" s="24"/>
      <c r="Q197" s="24"/>
      <c r="R197" s="24"/>
      <c r="S197" s="24"/>
      <c r="T197" s="18">
        <f t="shared" ref="T197:T209" si="10">SUM(B197:S197)</f>
        <v>10</v>
      </c>
    </row>
    <row r="198" spans="1:20" x14ac:dyDescent="0.2">
      <c r="A198" s="23" t="s">
        <v>193</v>
      </c>
      <c r="B198" s="24"/>
      <c r="C198" s="24"/>
      <c r="D198" s="24"/>
      <c r="E198" s="24"/>
      <c r="F198" s="24"/>
      <c r="G198" s="24"/>
      <c r="H198" s="24">
        <v>1</v>
      </c>
      <c r="I198" s="24"/>
      <c r="J198" s="24"/>
      <c r="K198" s="24"/>
      <c r="L198" s="24">
        <v>3</v>
      </c>
      <c r="M198" s="24">
        <v>1</v>
      </c>
      <c r="N198" s="24"/>
      <c r="O198" s="24"/>
      <c r="P198" s="24"/>
      <c r="Q198" s="24"/>
      <c r="R198" s="24"/>
      <c r="S198" s="24"/>
      <c r="T198" s="18">
        <f t="shared" si="10"/>
        <v>5</v>
      </c>
    </row>
    <row r="199" spans="1:20" x14ac:dyDescent="0.2">
      <c r="A199" s="23" t="s">
        <v>194</v>
      </c>
      <c r="B199" s="24"/>
      <c r="C199" s="24">
        <v>2</v>
      </c>
      <c r="D199" s="24"/>
      <c r="E199" s="24">
        <v>7</v>
      </c>
      <c r="F199" s="24">
        <v>1</v>
      </c>
      <c r="G199" s="24">
        <v>12</v>
      </c>
      <c r="H199" s="24">
        <v>3</v>
      </c>
      <c r="I199" s="24"/>
      <c r="J199" s="24"/>
      <c r="K199" s="24"/>
      <c r="L199" s="24">
        <v>4</v>
      </c>
      <c r="M199" s="24">
        <v>2</v>
      </c>
      <c r="N199" s="24">
        <v>1</v>
      </c>
      <c r="O199" s="24"/>
      <c r="P199" s="24">
        <v>5</v>
      </c>
      <c r="Q199" s="24">
        <v>3</v>
      </c>
      <c r="R199" s="24"/>
      <c r="S199" s="24"/>
      <c r="T199" s="18">
        <f t="shared" si="10"/>
        <v>40</v>
      </c>
    </row>
    <row r="200" spans="1:20" x14ac:dyDescent="0.2">
      <c r="A200" s="23" t="s">
        <v>195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18">
        <f t="shared" si="10"/>
        <v>0</v>
      </c>
    </row>
    <row r="201" spans="1:20" x14ac:dyDescent="0.2">
      <c r="A201" s="23" t="s">
        <v>196</v>
      </c>
      <c r="B201" s="24">
        <v>5</v>
      </c>
      <c r="C201" s="24">
        <v>9</v>
      </c>
      <c r="D201" s="24">
        <v>5</v>
      </c>
      <c r="E201" s="24">
        <v>4</v>
      </c>
      <c r="F201" s="24">
        <v>10</v>
      </c>
      <c r="G201" s="24">
        <v>25</v>
      </c>
      <c r="H201" s="24">
        <v>19</v>
      </c>
      <c r="I201" s="24">
        <v>4</v>
      </c>
      <c r="J201" s="24">
        <v>11</v>
      </c>
      <c r="K201" s="24"/>
      <c r="L201" s="24">
        <v>7</v>
      </c>
      <c r="M201" s="24">
        <v>15</v>
      </c>
      <c r="N201" s="24">
        <v>8</v>
      </c>
      <c r="O201" s="24">
        <v>15</v>
      </c>
      <c r="P201" s="24">
        <v>9</v>
      </c>
      <c r="Q201" s="24">
        <v>1</v>
      </c>
      <c r="R201" s="24">
        <v>7</v>
      </c>
      <c r="S201" s="24"/>
      <c r="T201" s="18">
        <f t="shared" si="10"/>
        <v>154</v>
      </c>
    </row>
    <row r="202" spans="1:20" x14ac:dyDescent="0.2">
      <c r="A202" s="23" t="s">
        <v>197</v>
      </c>
      <c r="B202" s="24"/>
      <c r="C202" s="24"/>
      <c r="D202" s="24"/>
      <c r="E202" s="24"/>
      <c r="F202" s="24">
        <v>6</v>
      </c>
      <c r="G202" s="24">
        <v>2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18">
        <f t="shared" si="10"/>
        <v>8</v>
      </c>
    </row>
    <row r="203" spans="1:20" x14ac:dyDescent="0.2">
      <c r="A203" s="23" t="s">
        <v>198</v>
      </c>
      <c r="B203" s="24"/>
      <c r="C203" s="24">
        <v>11</v>
      </c>
      <c r="D203" s="24">
        <v>3</v>
      </c>
      <c r="E203" s="24">
        <v>11</v>
      </c>
      <c r="F203" s="24">
        <v>14</v>
      </c>
      <c r="G203" s="24">
        <v>36</v>
      </c>
      <c r="H203" s="24">
        <v>39</v>
      </c>
      <c r="I203" s="24">
        <v>2</v>
      </c>
      <c r="J203" s="24">
        <v>24</v>
      </c>
      <c r="K203" s="24">
        <v>5</v>
      </c>
      <c r="L203" s="24">
        <v>86</v>
      </c>
      <c r="M203" s="24">
        <v>36</v>
      </c>
      <c r="N203" s="24">
        <v>17</v>
      </c>
      <c r="O203" s="24">
        <v>14</v>
      </c>
      <c r="P203" s="24">
        <v>3</v>
      </c>
      <c r="Q203" s="24"/>
      <c r="R203" s="24">
        <v>15</v>
      </c>
      <c r="S203" s="24"/>
      <c r="T203" s="18">
        <f t="shared" si="10"/>
        <v>316</v>
      </c>
    </row>
    <row r="204" spans="1:20" x14ac:dyDescent="0.2">
      <c r="A204" s="23" t="s">
        <v>199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18">
        <f t="shared" si="10"/>
        <v>0</v>
      </c>
    </row>
    <row r="205" spans="1:20" x14ac:dyDescent="0.2">
      <c r="A205" s="23" t="s">
        <v>200</v>
      </c>
      <c r="B205" s="24"/>
      <c r="C205" s="24"/>
      <c r="D205" s="24"/>
      <c r="E205" s="24"/>
      <c r="F205" s="24"/>
      <c r="G205" s="24"/>
      <c r="H205" s="24">
        <v>1</v>
      </c>
      <c r="I205" s="24"/>
      <c r="J205" s="24"/>
      <c r="K205" s="24"/>
      <c r="L205" s="24"/>
      <c r="M205" s="24">
        <v>1</v>
      </c>
      <c r="N205" s="24"/>
      <c r="O205" s="24"/>
      <c r="P205" s="24"/>
      <c r="Q205" s="24"/>
      <c r="R205" s="24"/>
      <c r="S205" s="24"/>
      <c r="T205" s="18">
        <f t="shared" si="10"/>
        <v>2</v>
      </c>
    </row>
    <row r="206" spans="1:20" x14ac:dyDescent="0.2">
      <c r="A206" s="23" t="s">
        <v>201</v>
      </c>
      <c r="B206" s="24"/>
      <c r="C206" s="24"/>
      <c r="D206" s="24"/>
      <c r="E206" s="24"/>
      <c r="F206" s="24"/>
      <c r="G206" s="24"/>
      <c r="H206" s="24">
        <v>1</v>
      </c>
      <c r="I206" s="24"/>
      <c r="J206" s="24"/>
      <c r="K206" s="24"/>
      <c r="L206" s="24">
        <v>10</v>
      </c>
      <c r="M206" s="24">
        <v>5</v>
      </c>
      <c r="N206" s="24"/>
      <c r="O206" s="24">
        <v>21</v>
      </c>
      <c r="P206" s="24">
        <v>4</v>
      </c>
      <c r="Q206" s="24"/>
      <c r="R206" s="24">
        <v>7</v>
      </c>
      <c r="S206" s="24"/>
      <c r="T206" s="18">
        <f t="shared" si="10"/>
        <v>48</v>
      </c>
    </row>
    <row r="207" spans="1:20" x14ac:dyDescent="0.2">
      <c r="A207" s="23" t="s">
        <v>202</v>
      </c>
      <c r="B207" s="24"/>
      <c r="C207" s="24"/>
      <c r="D207" s="24"/>
      <c r="E207" s="24">
        <v>3</v>
      </c>
      <c r="F207" s="24">
        <v>1</v>
      </c>
      <c r="G207" s="24">
        <v>2</v>
      </c>
      <c r="H207" s="24"/>
      <c r="I207" s="24"/>
      <c r="J207" s="24"/>
      <c r="K207" s="24"/>
      <c r="L207" s="24"/>
      <c r="M207" s="24"/>
      <c r="N207" s="24"/>
      <c r="O207" s="24"/>
      <c r="P207" s="24">
        <v>1</v>
      </c>
      <c r="Q207" s="24"/>
      <c r="R207" s="24"/>
      <c r="S207" s="24"/>
      <c r="T207" s="18">
        <f t="shared" si="10"/>
        <v>7</v>
      </c>
    </row>
    <row r="208" spans="1:20" x14ac:dyDescent="0.2">
      <c r="A208" s="23" t="s">
        <v>203</v>
      </c>
      <c r="B208" s="24"/>
      <c r="C208" s="24"/>
      <c r="D208" s="24"/>
      <c r="E208" s="24"/>
      <c r="F208" s="24">
        <v>4</v>
      </c>
      <c r="G208" s="24">
        <v>1</v>
      </c>
      <c r="H208" s="24">
        <v>3</v>
      </c>
      <c r="I208" s="24"/>
      <c r="J208" s="24"/>
      <c r="K208" s="24">
        <v>1</v>
      </c>
      <c r="L208" s="24">
        <v>5</v>
      </c>
      <c r="M208" s="24"/>
      <c r="N208" s="24">
        <v>4</v>
      </c>
      <c r="O208" s="24"/>
      <c r="P208" s="24"/>
      <c r="Q208" s="24"/>
      <c r="R208" s="24">
        <v>3</v>
      </c>
      <c r="S208" s="24"/>
      <c r="T208" s="18">
        <f t="shared" si="10"/>
        <v>21</v>
      </c>
    </row>
    <row r="209" spans="1:20" x14ac:dyDescent="0.2">
      <c r="A209" s="23" t="s">
        <v>204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18">
        <f t="shared" si="10"/>
        <v>0</v>
      </c>
    </row>
    <row r="210" spans="1:20" x14ac:dyDescent="0.2">
      <c r="A210" s="19" t="s">
        <v>205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7"/>
    </row>
    <row r="211" spans="1:20" x14ac:dyDescent="0.2">
      <c r="A211" s="23" t="s">
        <v>206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18">
        <f>SUM(B211:S211)</f>
        <v>0</v>
      </c>
    </row>
    <row r="212" spans="1:20" x14ac:dyDescent="0.2">
      <c r="A212" s="23" t="s">
        <v>207</v>
      </c>
      <c r="B212" s="24"/>
      <c r="C212" s="24"/>
      <c r="D212" s="24"/>
      <c r="E212" s="24"/>
      <c r="F212" s="24"/>
      <c r="G212" s="24">
        <v>2</v>
      </c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>SUM(B212:S212)</f>
        <v>2</v>
      </c>
    </row>
    <row r="213" spans="1:20" x14ac:dyDescent="0.2">
      <c r="A213" s="23" t="s">
        <v>208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18">
        <f>SUM(B213:S213)</f>
        <v>0</v>
      </c>
    </row>
    <row r="214" spans="1:20" x14ac:dyDescent="0.2">
      <c r="A214" s="23" t="s">
        <v>209</v>
      </c>
      <c r="B214" s="24"/>
      <c r="C214" s="24"/>
      <c r="D214" s="24"/>
      <c r="E214" s="24"/>
      <c r="F214" s="24"/>
      <c r="G214" s="24">
        <v>3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18">
        <f>SUM(B214:S214)</f>
        <v>3</v>
      </c>
    </row>
    <row r="215" spans="1:20" x14ac:dyDescent="0.2">
      <c r="A215" s="23" t="s">
        <v>210</v>
      </c>
      <c r="B215" s="24"/>
      <c r="C215" s="24"/>
      <c r="D215" s="24"/>
      <c r="E215" s="24">
        <v>9</v>
      </c>
      <c r="F215" s="24"/>
      <c r="G215" s="24">
        <v>1</v>
      </c>
      <c r="H215" s="24"/>
      <c r="I215" s="24">
        <v>4</v>
      </c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18">
        <f>SUM(B215:S215)</f>
        <v>14</v>
      </c>
    </row>
    <row r="216" spans="1:20" x14ac:dyDescent="0.2">
      <c r="A216" s="19" t="s">
        <v>211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7"/>
    </row>
    <row r="217" spans="1:20" x14ac:dyDescent="0.2">
      <c r="A217" s="23" t="s">
        <v>212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18">
        <f>SUM(B217:S217)</f>
        <v>0</v>
      </c>
    </row>
    <row r="218" spans="1:20" x14ac:dyDescent="0.2">
      <c r="A218" s="19" t="s">
        <v>213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7"/>
    </row>
    <row r="219" spans="1:20" x14ac:dyDescent="0.2">
      <c r="A219" s="30" t="s">
        <v>321</v>
      </c>
      <c r="B219" s="24"/>
      <c r="C219" s="24"/>
      <c r="D219" s="24"/>
      <c r="E219" s="24"/>
      <c r="F219" s="24">
        <v>1</v>
      </c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18">
        <f>SUM(B219:S219)</f>
        <v>1</v>
      </c>
    </row>
    <row r="220" spans="1:20" x14ac:dyDescent="0.2">
      <c r="A220" s="19" t="s">
        <v>322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7"/>
    </row>
    <row r="221" spans="1:20" x14ac:dyDescent="0.2">
      <c r="A221" s="23" t="s">
        <v>216</v>
      </c>
      <c r="B221" s="24"/>
      <c r="C221" s="24"/>
      <c r="D221" s="24"/>
      <c r="E221" s="24"/>
      <c r="F221" s="24"/>
      <c r="G221" s="24">
        <v>1</v>
      </c>
      <c r="H221" s="24">
        <v>10</v>
      </c>
      <c r="I221" s="24">
        <v>1</v>
      </c>
      <c r="J221" s="24">
        <v>2</v>
      </c>
      <c r="K221" s="24"/>
      <c r="L221" s="24">
        <v>1</v>
      </c>
      <c r="M221" s="24">
        <v>4</v>
      </c>
      <c r="N221" s="24"/>
      <c r="O221" s="24">
        <v>5</v>
      </c>
      <c r="P221" s="24">
        <v>2</v>
      </c>
      <c r="Q221" s="24"/>
      <c r="R221" s="24"/>
      <c r="S221" s="24"/>
      <c r="T221" s="18">
        <f>SUM(B221:S221)</f>
        <v>26</v>
      </c>
    </row>
    <row r="222" spans="1:20" x14ac:dyDescent="0.2">
      <c r="A222" s="23" t="s">
        <v>286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18">
        <f>SUM(B222:S222)</f>
        <v>0</v>
      </c>
    </row>
    <row r="223" spans="1:20" x14ac:dyDescent="0.2">
      <c r="A223" s="23" t="s">
        <v>218</v>
      </c>
      <c r="B223" s="24"/>
      <c r="C223" s="24"/>
      <c r="D223" s="24"/>
      <c r="E223" s="24"/>
      <c r="F223" s="24">
        <v>1</v>
      </c>
      <c r="G223" s="24"/>
      <c r="H223" s="24"/>
      <c r="I223" s="24"/>
      <c r="J223" s="24"/>
      <c r="K223" s="24"/>
      <c r="L223" s="24">
        <v>1</v>
      </c>
      <c r="M223" s="24"/>
      <c r="N223" s="24"/>
      <c r="O223" s="24"/>
      <c r="P223" s="24"/>
      <c r="Q223" s="24"/>
      <c r="R223" s="24">
        <v>2</v>
      </c>
      <c r="S223" s="24"/>
      <c r="T223" s="18">
        <f>SUM(B223:S223)</f>
        <v>4</v>
      </c>
    </row>
    <row r="224" spans="1:20" x14ac:dyDescent="0.2">
      <c r="A224" s="19" t="s">
        <v>217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7"/>
    </row>
    <row r="225" spans="1:20" x14ac:dyDescent="0.2">
      <c r="A225" s="30" t="s">
        <v>323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18">
        <f t="shared" ref="T225:T234" si="11">SUM(B225:S225)</f>
        <v>0</v>
      </c>
    </row>
    <row r="226" spans="1:20" x14ac:dyDescent="0.2">
      <c r="A226" s="23" t="s">
        <v>221</v>
      </c>
      <c r="B226" s="24">
        <v>2</v>
      </c>
      <c r="C226" s="24"/>
      <c r="D226" s="24"/>
      <c r="E226" s="24"/>
      <c r="F226" s="24">
        <v>4</v>
      </c>
      <c r="G226" s="24"/>
      <c r="H226" s="24"/>
      <c r="I226" s="24"/>
      <c r="J226" s="24"/>
      <c r="K226" s="24"/>
      <c r="L226" s="24"/>
      <c r="M226" s="24"/>
      <c r="N226" s="24"/>
      <c r="O226" s="24">
        <v>2</v>
      </c>
      <c r="P226" s="24"/>
      <c r="Q226" s="24"/>
      <c r="R226" s="24"/>
      <c r="S226" s="24"/>
      <c r="T226" s="18">
        <f t="shared" si="11"/>
        <v>8</v>
      </c>
    </row>
    <row r="227" spans="1:20" x14ac:dyDescent="0.2">
      <c r="A227" s="23" t="s">
        <v>222</v>
      </c>
      <c r="B227" s="24"/>
      <c r="C227" s="24">
        <v>2</v>
      </c>
      <c r="D227" s="24"/>
      <c r="E227" s="24"/>
      <c r="F227" s="24"/>
      <c r="G227" s="24"/>
      <c r="H227" s="24">
        <v>1</v>
      </c>
      <c r="I227" s="24"/>
      <c r="J227" s="24"/>
      <c r="K227" s="24"/>
      <c r="L227" s="24">
        <v>1</v>
      </c>
      <c r="M227" s="24"/>
      <c r="N227" s="24"/>
      <c r="O227" s="24"/>
      <c r="P227" s="24"/>
      <c r="Q227" s="24"/>
      <c r="R227" s="24"/>
      <c r="S227" s="24"/>
      <c r="T227" s="18">
        <f t="shared" si="11"/>
        <v>4</v>
      </c>
    </row>
    <row r="228" spans="1:20" x14ac:dyDescent="0.2">
      <c r="A228" s="23" t="s">
        <v>223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18">
        <f t="shared" si="11"/>
        <v>0</v>
      </c>
    </row>
    <row r="229" spans="1:20" x14ac:dyDescent="0.2">
      <c r="A229" s="23" t="s">
        <v>224</v>
      </c>
      <c r="B229" s="24"/>
      <c r="C229" s="24"/>
      <c r="D229" s="24"/>
      <c r="E229" s="24"/>
      <c r="F229" s="24"/>
      <c r="G229" s="24">
        <v>1</v>
      </c>
      <c r="H229" s="24">
        <v>2</v>
      </c>
      <c r="I229" s="24"/>
      <c r="J229" s="24">
        <v>2</v>
      </c>
      <c r="K229" s="24"/>
      <c r="L229" s="24">
        <v>1</v>
      </c>
      <c r="M229" s="24"/>
      <c r="N229" s="24"/>
      <c r="O229" s="24"/>
      <c r="P229" s="24"/>
      <c r="Q229" s="24"/>
      <c r="R229" s="24">
        <v>1</v>
      </c>
      <c r="S229" s="24"/>
      <c r="T229" s="18">
        <f t="shared" si="11"/>
        <v>7</v>
      </c>
    </row>
    <row r="230" spans="1:20" x14ac:dyDescent="0.2">
      <c r="A230" s="23" t="s">
        <v>225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18">
        <f t="shared" si="11"/>
        <v>0</v>
      </c>
    </row>
    <row r="231" spans="1:20" x14ac:dyDescent="0.2">
      <c r="A231" s="23" t="s">
        <v>226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18">
        <f t="shared" si="11"/>
        <v>0</v>
      </c>
    </row>
    <row r="232" spans="1:20" x14ac:dyDescent="0.2">
      <c r="A232" s="23" t="s">
        <v>227</v>
      </c>
      <c r="B232" s="24"/>
      <c r="C232" s="24">
        <v>3</v>
      </c>
      <c r="D232" s="24">
        <v>1</v>
      </c>
      <c r="E232" s="24">
        <v>8</v>
      </c>
      <c r="F232" s="24"/>
      <c r="G232" s="24">
        <v>18</v>
      </c>
      <c r="H232" s="24">
        <v>26</v>
      </c>
      <c r="I232" s="24">
        <v>2</v>
      </c>
      <c r="J232" s="24">
        <v>11</v>
      </c>
      <c r="K232" s="24">
        <v>6</v>
      </c>
      <c r="L232" s="24">
        <v>45</v>
      </c>
      <c r="M232" s="24">
        <v>34</v>
      </c>
      <c r="N232" s="24">
        <v>9</v>
      </c>
      <c r="O232" s="24">
        <v>5</v>
      </c>
      <c r="P232" s="24">
        <v>6</v>
      </c>
      <c r="Q232" s="24"/>
      <c r="R232" s="24"/>
      <c r="S232" s="24"/>
      <c r="T232" s="18">
        <f t="shared" si="11"/>
        <v>174</v>
      </c>
    </row>
    <row r="233" spans="1:20" x14ac:dyDescent="0.2">
      <c r="A233" s="23" t="s">
        <v>228</v>
      </c>
      <c r="B233" s="24"/>
      <c r="C233" s="24"/>
      <c r="D233" s="24"/>
      <c r="E233" s="24">
        <v>1</v>
      </c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18">
        <f t="shared" si="11"/>
        <v>1</v>
      </c>
    </row>
    <row r="234" spans="1:20" x14ac:dyDescent="0.2">
      <c r="A234" s="23" t="s">
        <v>229</v>
      </c>
      <c r="B234" s="24"/>
      <c r="C234" s="24"/>
      <c r="D234" s="24"/>
      <c r="E234" s="24"/>
      <c r="F234" s="24"/>
      <c r="G234" s="24">
        <v>1</v>
      </c>
      <c r="H234" s="24">
        <v>3</v>
      </c>
      <c r="I234" s="24">
        <v>3</v>
      </c>
      <c r="J234" s="24"/>
      <c r="K234" s="24"/>
      <c r="L234" s="24">
        <v>4</v>
      </c>
      <c r="M234" s="24"/>
      <c r="N234" s="24"/>
      <c r="O234" s="24"/>
      <c r="P234" s="24"/>
      <c r="Q234" s="24"/>
      <c r="R234" s="24"/>
      <c r="S234" s="24"/>
      <c r="T234" s="18">
        <f t="shared" si="11"/>
        <v>11</v>
      </c>
    </row>
    <row r="235" spans="1:20" x14ac:dyDescent="0.2">
      <c r="A235" s="19" t="s">
        <v>230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7"/>
    </row>
    <row r="236" spans="1:20" ht="13.5" x14ac:dyDescent="0.2">
      <c r="A236" s="23" t="s">
        <v>324</v>
      </c>
      <c r="B236" s="24"/>
      <c r="C236" s="24"/>
      <c r="D236" s="24"/>
      <c r="E236" s="24"/>
      <c r="F236" s="24"/>
      <c r="G236" s="24">
        <v>1</v>
      </c>
      <c r="H236" s="24">
        <v>1</v>
      </c>
      <c r="I236" s="24"/>
      <c r="J236" s="24"/>
      <c r="K236" s="24"/>
      <c r="L236" s="24"/>
      <c r="M236" s="24">
        <v>1</v>
      </c>
      <c r="N236" s="24"/>
      <c r="O236" s="24">
        <v>1</v>
      </c>
      <c r="P236" s="24"/>
      <c r="Q236" s="24"/>
      <c r="R236" s="24"/>
      <c r="S236" s="24"/>
      <c r="T236" s="18">
        <f t="shared" ref="T236:T248" si="12">SUM(B236:S236)</f>
        <v>4</v>
      </c>
    </row>
    <row r="237" spans="1:20" x14ac:dyDescent="0.2">
      <c r="A237" s="23" t="s">
        <v>273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18">
        <f t="shared" si="12"/>
        <v>0</v>
      </c>
    </row>
    <row r="238" spans="1:20" x14ac:dyDescent="0.2">
      <c r="A238" s="23" t="s">
        <v>231</v>
      </c>
      <c r="B238" s="24"/>
      <c r="C238" s="24">
        <v>7</v>
      </c>
      <c r="D238" s="24"/>
      <c r="E238" s="24">
        <v>2</v>
      </c>
      <c r="F238" s="24">
        <v>2</v>
      </c>
      <c r="G238" s="24">
        <v>3</v>
      </c>
      <c r="H238" s="24">
        <v>2</v>
      </c>
      <c r="I238" s="24">
        <v>3</v>
      </c>
      <c r="J238" s="24">
        <v>6</v>
      </c>
      <c r="K238" s="24"/>
      <c r="L238" s="24">
        <v>4</v>
      </c>
      <c r="M238" s="24"/>
      <c r="N238" s="24">
        <v>1</v>
      </c>
      <c r="O238" s="24">
        <v>12</v>
      </c>
      <c r="P238" s="24"/>
      <c r="Q238" s="24"/>
      <c r="R238" s="24">
        <v>4</v>
      </c>
      <c r="S238" s="24"/>
      <c r="T238" s="18">
        <f t="shared" si="12"/>
        <v>46</v>
      </c>
    </row>
    <row r="239" spans="1:20" x14ac:dyDescent="0.2">
      <c r="A239" s="23" t="s">
        <v>232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18">
        <f t="shared" si="12"/>
        <v>0</v>
      </c>
    </row>
    <row r="240" spans="1:20" x14ac:dyDescent="0.2">
      <c r="A240" s="23" t="s">
        <v>233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18">
        <f t="shared" si="12"/>
        <v>0</v>
      </c>
    </row>
    <row r="241" spans="1:20" x14ac:dyDescent="0.2">
      <c r="A241" s="23" t="s">
        <v>234</v>
      </c>
      <c r="B241" s="24">
        <v>2</v>
      </c>
      <c r="C241" s="24"/>
      <c r="D241" s="24">
        <v>1</v>
      </c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18">
        <f t="shared" si="12"/>
        <v>3</v>
      </c>
    </row>
    <row r="242" spans="1:20" x14ac:dyDescent="0.2">
      <c r="A242" s="23" t="s">
        <v>235</v>
      </c>
      <c r="B242" s="24">
        <v>1</v>
      </c>
      <c r="C242" s="24">
        <v>1</v>
      </c>
      <c r="D242" s="24"/>
      <c r="E242" s="24">
        <v>8</v>
      </c>
      <c r="F242" s="24">
        <v>5</v>
      </c>
      <c r="G242" s="24">
        <v>10</v>
      </c>
      <c r="H242" s="24">
        <v>1</v>
      </c>
      <c r="I242" s="24"/>
      <c r="J242" s="24"/>
      <c r="K242" s="24"/>
      <c r="L242" s="24">
        <v>2</v>
      </c>
      <c r="M242" s="24">
        <v>12</v>
      </c>
      <c r="N242" s="24"/>
      <c r="O242" s="24">
        <v>1</v>
      </c>
      <c r="P242" s="24">
        <v>9</v>
      </c>
      <c r="Q242" s="24"/>
      <c r="R242" s="24">
        <v>2</v>
      </c>
      <c r="S242" s="24"/>
      <c r="T242" s="18">
        <f t="shared" si="12"/>
        <v>52</v>
      </c>
    </row>
    <row r="243" spans="1:20" x14ac:dyDescent="0.2">
      <c r="A243" s="23" t="s">
        <v>236</v>
      </c>
      <c r="B243" s="24"/>
      <c r="C243" s="24"/>
      <c r="D243" s="24"/>
      <c r="E243" s="24"/>
      <c r="F243" s="24"/>
      <c r="G243" s="24">
        <v>1</v>
      </c>
      <c r="H243" s="24"/>
      <c r="I243" s="24"/>
      <c r="J243" s="24"/>
      <c r="K243" s="24"/>
      <c r="L243" s="24"/>
      <c r="M243" s="24"/>
      <c r="N243" s="24">
        <v>2</v>
      </c>
      <c r="O243" s="24"/>
      <c r="P243" s="24"/>
      <c r="Q243" s="24"/>
      <c r="R243" s="24"/>
      <c r="S243" s="24"/>
      <c r="T243" s="18">
        <f t="shared" si="12"/>
        <v>3</v>
      </c>
    </row>
    <row r="244" spans="1:20" x14ac:dyDescent="0.2">
      <c r="A244" s="23" t="s">
        <v>237</v>
      </c>
      <c r="B244" s="24"/>
      <c r="C244" s="24"/>
      <c r="D244" s="24"/>
      <c r="E244" s="24"/>
      <c r="F244" s="24">
        <v>1</v>
      </c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18">
        <f t="shared" si="12"/>
        <v>1</v>
      </c>
    </row>
    <row r="245" spans="1:20" x14ac:dyDescent="0.2">
      <c r="A245" s="23" t="s">
        <v>238</v>
      </c>
      <c r="B245" s="24"/>
      <c r="C245" s="24"/>
      <c r="D245" s="24"/>
      <c r="E245" s="24"/>
      <c r="F245" s="24"/>
      <c r="G245" s="24">
        <v>1</v>
      </c>
      <c r="H245" s="24">
        <v>2</v>
      </c>
      <c r="I245" s="24"/>
      <c r="J245" s="24"/>
      <c r="K245" s="24"/>
      <c r="L245" s="24"/>
      <c r="M245" s="24">
        <v>1</v>
      </c>
      <c r="N245" s="24">
        <v>7</v>
      </c>
      <c r="O245" s="24"/>
      <c r="P245" s="24"/>
      <c r="Q245" s="24"/>
      <c r="R245" s="24"/>
      <c r="S245" s="24"/>
      <c r="T245" s="18">
        <f t="shared" si="12"/>
        <v>11</v>
      </c>
    </row>
    <row r="246" spans="1:20" x14ac:dyDescent="0.2">
      <c r="A246" s="23" t="s">
        <v>239</v>
      </c>
      <c r="B246" s="24">
        <v>5</v>
      </c>
      <c r="C246" s="24">
        <v>10</v>
      </c>
      <c r="D246" s="24">
        <v>7</v>
      </c>
      <c r="E246" s="24">
        <v>5</v>
      </c>
      <c r="F246" s="24">
        <v>9</v>
      </c>
      <c r="G246" s="24">
        <v>14</v>
      </c>
      <c r="H246" s="24">
        <v>24</v>
      </c>
      <c r="I246" s="24">
        <v>3</v>
      </c>
      <c r="J246" s="24">
        <v>22</v>
      </c>
      <c r="K246" s="24">
        <v>10</v>
      </c>
      <c r="L246" s="24">
        <v>23</v>
      </c>
      <c r="M246" s="24">
        <v>5</v>
      </c>
      <c r="N246" s="24"/>
      <c r="O246" s="24">
        <v>24</v>
      </c>
      <c r="P246" s="24">
        <v>1</v>
      </c>
      <c r="Q246" s="24"/>
      <c r="R246" s="24">
        <v>4</v>
      </c>
      <c r="S246" s="24"/>
      <c r="T246" s="18">
        <f t="shared" si="12"/>
        <v>166</v>
      </c>
    </row>
    <row r="247" spans="1:20" x14ac:dyDescent="0.2">
      <c r="A247" s="23" t="s">
        <v>240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18">
        <f>SUM(B247:S247)</f>
        <v>0</v>
      </c>
    </row>
    <row r="248" spans="1:20" x14ac:dyDescent="0.2">
      <c r="A248" s="23" t="s">
        <v>241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18">
        <f t="shared" si="12"/>
        <v>0</v>
      </c>
    </row>
    <row r="249" spans="1:20" x14ac:dyDescent="0.2">
      <c r="A249" s="19" t="s">
        <v>285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7"/>
    </row>
    <row r="250" spans="1:20" x14ac:dyDescent="0.2">
      <c r="A250" s="23" t="s">
        <v>243</v>
      </c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18">
        <f>SUM(B250:S250)</f>
        <v>0</v>
      </c>
    </row>
    <row r="251" spans="1:20" x14ac:dyDescent="0.2">
      <c r="A251" s="3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18"/>
    </row>
    <row r="252" spans="1:20" x14ac:dyDescent="0.2">
      <c r="A252" s="3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32"/>
    </row>
    <row r="253" spans="1:20" x14ac:dyDescent="0.2">
      <c r="A253" s="33" t="s">
        <v>284</v>
      </c>
      <c r="B253" s="18">
        <f t="shared" ref="B253:T253" si="13">SUM(B4:B252)</f>
        <v>34</v>
      </c>
      <c r="C253" s="18">
        <f t="shared" si="13"/>
        <v>101</v>
      </c>
      <c r="D253" s="18">
        <f t="shared" si="13"/>
        <v>56</v>
      </c>
      <c r="E253" s="18">
        <f t="shared" si="13"/>
        <v>153</v>
      </c>
      <c r="F253" s="18">
        <f t="shared" si="13"/>
        <v>129</v>
      </c>
      <c r="G253" s="18">
        <f t="shared" si="13"/>
        <v>455</v>
      </c>
      <c r="H253" s="18">
        <f t="shared" si="13"/>
        <v>430</v>
      </c>
      <c r="I253" s="18">
        <f t="shared" si="13"/>
        <v>59</v>
      </c>
      <c r="J253" s="18">
        <f t="shared" si="13"/>
        <v>171</v>
      </c>
      <c r="K253" s="18">
        <f t="shared" si="13"/>
        <v>75</v>
      </c>
      <c r="L253" s="18">
        <f t="shared" si="13"/>
        <v>416</v>
      </c>
      <c r="M253" s="18">
        <f t="shared" si="13"/>
        <v>320</v>
      </c>
      <c r="N253" s="18">
        <f t="shared" si="13"/>
        <v>137</v>
      </c>
      <c r="O253" s="18">
        <f t="shared" si="13"/>
        <v>192</v>
      </c>
      <c r="P253" s="18">
        <f t="shared" si="13"/>
        <v>71</v>
      </c>
      <c r="Q253" s="18">
        <f t="shared" si="13"/>
        <v>17</v>
      </c>
      <c r="R253" s="18">
        <f t="shared" si="13"/>
        <v>123</v>
      </c>
      <c r="S253" s="18">
        <f t="shared" si="13"/>
        <v>0</v>
      </c>
      <c r="T253" s="18">
        <f t="shared" si="13"/>
        <v>2939</v>
      </c>
    </row>
    <row r="254" spans="1:20" x14ac:dyDescent="0.2">
      <c r="A254" s="34" t="s">
        <v>248</v>
      </c>
      <c r="B254" s="27">
        <f t="shared" ref="B254:S254" si="14">COUNT(B3:B252)</f>
        <v>10</v>
      </c>
      <c r="C254" s="27">
        <f t="shared" si="14"/>
        <v>23</v>
      </c>
      <c r="D254" s="27">
        <f t="shared" si="14"/>
        <v>15</v>
      </c>
      <c r="E254" s="27">
        <f t="shared" si="14"/>
        <v>40</v>
      </c>
      <c r="F254" s="27">
        <f t="shared" si="14"/>
        <v>39</v>
      </c>
      <c r="G254" s="27">
        <f t="shared" si="14"/>
        <v>63</v>
      </c>
      <c r="H254" s="27">
        <f t="shared" si="14"/>
        <v>54</v>
      </c>
      <c r="I254" s="27">
        <f t="shared" si="14"/>
        <v>25</v>
      </c>
      <c r="J254" s="27">
        <f t="shared" si="14"/>
        <v>28</v>
      </c>
      <c r="K254" s="27">
        <f t="shared" si="14"/>
        <v>22</v>
      </c>
      <c r="L254" s="27">
        <f t="shared" si="14"/>
        <v>38</v>
      </c>
      <c r="M254" s="27">
        <f t="shared" si="14"/>
        <v>45</v>
      </c>
      <c r="N254" s="27">
        <f t="shared" si="14"/>
        <v>33</v>
      </c>
      <c r="O254" s="27">
        <f t="shared" si="14"/>
        <v>37</v>
      </c>
      <c r="P254" s="27">
        <f t="shared" si="14"/>
        <v>22</v>
      </c>
      <c r="Q254" s="27">
        <f t="shared" si="14"/>
        <v>11</v>
      </c>
      <c r="R254" s="27">
        <f t="shared" si="14"/>
        <v>30</v>
      </c>
      <c r="S254" s="27">
        <f t="shared" si="14"/>
        <v>0</v>
      </c>
      <c r="T254" s="35">
        <f>COUNTIF(T4:T252,"&gt;0")</f>
        <v>101</v>
      </c>
    </row>
    <row r="255" spans="1:20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36" t="s">
        <v>325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36" t="s">
        <v>326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36" t="s">
        <v>327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36" t="s">
        <v>328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36" t="s">
        <v>329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36" t="s">
        <v>330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3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3" t="s">
        <v>412</v>
      </c>
      <c r="B263" s="2"/>
      <c r="C263" s="2"/>
      <c r="D263" s="2"/>
      <c r="E263" s="44" t="s">
        <v>355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3" t="s">
        <v>411</v>
      </c>
      <c r="B264" s="2"/>
      <c r="C264" s="2"/>
      <c r="D264" s="2"/>
      <c r="E264" s="42" t="s">
        <v>403</v>
      </c>
      <c r="F264" s="2"/>
      <c r="G264" s="2">
        <v>41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3" t="s">
        <v>393</v>
      </c>
      <c r="B265" s="2"/>
      <c r="C265" s="2"/>
      <c r="D265" s="2"/>
      <c r="E265" s="42" t="s">
        <v>404</v>
      </c>
      <c r="F265" s="2"/>
      <c r="G265" s="2">
        <v>40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23" t="s">
        <v>410</v>
      </c>
      <c r="B266" s="2"/>
      <c r="C266" s="2"/>
      <c r="D266" s="2"/>
      <c r="E266" s="42" t="s">
        <v>405</v>
      </c>
      <c r="F266" s="2"/>
      <c r="G266" s="2">
        <v>5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37" t="s">
        <v>333</v>
      </c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9"/>
      <c r="T268" s="40"/>
    </row>
  </sheetData>
  <mergeCells count="1">
    <mergeCell ref="B1:S1"/>
  </mergeCells>
  <phoneticPr fontId="11" type="noConversion"/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61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370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3</v>
      </c>
      <c r="M5" s="2">
        <v>1</v>
      </c>
      <c r="T5" s="2">
        <f>SUM(B5:S5)</f>
        <v>4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5</v>
      </c>
      <c r="T17" s="2">
        <f t="shared" ref="T17:T38" si="0">SUM(B17:S17)</f>
        <v>5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F20" s="2">
        <v>16</v>
      </c>
      <c r="M20" s="2">
        <v>8</v>
      </c>
      <c r="T20" s="2">
        <f t="shared" si="0"/>
        <v>24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T29" s="2">
        <f t="shared" si="0"/>
        <v>0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F33" s="2">
        <v>3</v>
      </c>
      <c r="G33" s="2">
        <v>3</v>
      </c>
      <c r="M33" s="2">
        <v>3</v>
      </c>
      <c r="T33" s="2">
        <f t="shared" si="0"/>
        <v>9</v>
      </c>
    </row>
    <row r="34" spans="1:20" x14ac:dyDescent="0.2">
      <c r="A34" t="s">
        <v>31</v>
      </c>
      <c r="G34" s="2">
        <v>3</v>
      </c>
      <c r="T34" s="2">
        <f t="shared" si="0"/>
        <v>3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M37" s="2">
        <v>2</v>
      </c>
      <c r="T37" s="2">
        <f t="shared" si="0"/>
        <v>2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B47" s="2">
        <v>1</v>
      </c>
      <c r="D47" s="2">
        <v>1</v>
      </c>
      <c r="T47" s="2">
        <f t="shared" si="1"/>
        <v>2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H50" s="2">
        <v>1</v>
      </c>
      <c r="T50" s="2">
        <f t="shared" si="1"/>
        <v>1</v>
      </c>
    </row>
    <row r="51" spans="1:20" x14ac:dyDescent="0.2">
      <c r="A51" t="s">
        <v>48</v>
      </c>
      <c r="T51" s="2">
        <f t="shared" si="1"/>
        <v>0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51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J57" s="2">
        <v>1</v>
      </c>
      <c r="R57" s="2">
        <v>1</v>
      </c>
      <c r="T57" s="2">
        <f>SUM(B57:S57)</f>
        <v>2</v>
      </c>
    </row>
    <row r="58" spans="1:20" x14ac:dyDescent="0.2">
      <c r="A58" t="s">
        <v>55</v>
      </c>
      <c r="B58" s="2">
        <v>4</v>
      </c>
      <c r="D58" s="2">
        <v>4</v>
      </c>
      <c r="J58" s="2">
        <v>4</v>
      </c>
      <c r="K58" s="2">
        <v>6</v>
      </c>
      <c r="N58" s="2">
        <v>7</v>
      </c>
      <c r="T58" s="2">
        <f>SUM(B58:S58)</f>
        <v>25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D61" s="2">
        <v>1</v>
      </c>
      <c r="M61" s="2">
        <v>3</v>
      </c>
      <c r="T61" s="2">
        <f>SUM(B61:S61)</f>
        <v>4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G69" s="2">
        <v>1</v>
      </c>
      <c r="T69" s="2">
        <f t="shared" ref="T69:T81" si="2">SUM(B69:S69)</f>
        <v>1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F73" s="2">
        <v>1</v>
      </c>
      <c r="G73" s="2">
        <v>1</v>
      </c>
      <c r="H73" s="2">
        <v>1</v>
      </c>
      <c r="I73" s="2">
        <v>1</v>
      </c>
      <c r="L73" s="2">
        <v>2</v>
      </c>
      <c r="M73" s="2">
        <v>5</v>
      </c>
      <c r="Q73" s="2">
        <v>2</v>
      </c>
      <c r="R73" s="2">
        <v>1</v>
      </c>
      <c r="T73" s="2">
        <f t="shared" si="2"/>
        <v>14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J92" s="2">
        <v>2</v>
      </c>
      <c r="T92" s="2">
        <f>SUM(B92:S92)</f>
        <v>2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4">SUM(B95:S95)</f>
        <v>0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F97" s="2">
        <v>1</v>
      </c>
      <c r="T97" s="2">
        <f t="shared" si="4"/>
        <v>1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T99" s="2">
        <f t="shared" si="4"/>
        <v>0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T107" s="2">
        <f>SUM(B107:S107)</f>
        <v>0</v>
      </c>
    </row>
    <row r="108" spans="1:20" x14ac:dyDescent="0.2">
      <c r="A108" t="s">
        <v>103</v>
      </c>
      <c r="N108" s="2">
        <v>4</v>
      </c>
      <c r="T108" s="2">
        <f>SUM(B108:S108)</f>
        <v>4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1</v>
      </c>
      <c r="T111" s="2">
        <f>SUM(B111:S111)</f>
        <v>1</v>
      </c>
    </row>
    <row r="112" spans="1:20" x14ac:dyDescent="0.2">
      <c r="A112" t="s">
        <v>107</v>
      </c>
      <c r="E112" s="2">
        <v>3</v>
      </c>
      <c r="F112" s="2">
        <v>4</v>
      </c>
      <c r="G112" s="2">
        <v>3</v>
      </c>
      <c r="H112" s="2">
        <v>1</v>
      </c>
      <c r="K112" s="2">
        <v>3</v>
      </c>
      <c r="M112" s="2">
        <v>2</v>
      </c>
      <c r="O112" s="2">
        <v>4</v>
      </c>
      <c r="Q112" s="2">
        <v>3</v>
      </c>
      <c r="R112" s="2">
        <v>1</v>
      </c>
      <c r="T112" s="2">
        <f>SUM(B112:S112)</f>
        <v>24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1</v>
      </c>
      <c r="M114" s="2">
        <v>1</v>
      </c>
      <c r="T114" s="2">
        <f>SUM(B114:S114)</f>
        <v>2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G117" s="2">
        <v>1</v>
      </c>
      <c r="H117" s="2">
        <v>1</v>
      </c>
      <c r="L117" s="2">
        <v>1</v>
      </c>
      <c r="T117" s="2">
        <f t="shared" si="5"/>
        <v>3</v>
      </c>
    </row>
    <row r="118" spans="1:20" x14ac:dyDescent="0.2">
      <c r="A118" s="4" t="s">
        <v>113</v>
      </c>
      <c r="E118" s="2">
        <v>1</v>
      </c>
      <c r="F118" s="2">
        <v>2</v>
      </c>
      <c r="M118" s="2">
        <v>1</v>
      </c>
      <c r="T118" s="2">
        <f t="shared" si="5"/>
        <v>4</v>
      </c>
    </row>
    <row r="119" spans="1:20" x14ac:dyDescent="0.2">
      <c r="A119" s="4" t="s">
        <v>114</v>
      </c>
      <c r="I119" s="2">
        <v>2</v>
      </c>
      <c r="T119" s="2">
        <f t="shared" si="5"/>
        <v>2</v>
      </c>
    </row>
    <row r="120" spans="1:20" x14ac:dyDescent="0.2">
      <c r="A120" s="4" t="s">
        <v>115</v>
      </c>
      <c r="Q120" s="2">
        <v>1</v>
      </c>
      <c r="T120" s="2">
        <f t="shared" si="5"/>
        <v>1</v>
      </c>
    </row>
    <row r="121" spans="1:20" x14ac:dyDescent="0.2">
      <c r="A121" s="4" t="s">
        <v>116</v>
      </c>
      <c r="D121" s="2">
        <v>1</v>
      </c>
      <c r="F121" s="2">
        <v>4</v>
      </c>
      <c r="G121" s="2">
        <v>3</v>
      </c>
      <c r="J121" s="2">
        <v>1</v>
      </c>
      <c r="K121" s="2">
        <v>1</v>
      </c>
      <c r="N121" s="2">
        <v>1</v>
      </c>
      <c r="T121" s="2">
        <f t="shared" si="5"/>
        <v>11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F123" s="2">
        <v>2</v>
      </c>
      <c r="J123" s="2">
        <v>4</v>
      </c>
      <c r="L123" s="2">
        <v>2</v>
      </c>
      <c r="T123" s="2">
        <f t="shared" si="5"/>
        <v>8</v>
      </c>
    </row>
    <row r="124" spans="1:20" x14ac:dyDescent="0.2">
      <c r="A124" s="4" t="s">
        <v>119</v>
      </c>
      <c r="M124" s="2">
        <v>3</v>
      </c>
      <c r="T124" s="2">
        <f t="shared" si="5"/>
        <v>3</v>
      </c>
    </row>
    <row r="125" spans="1:20" x14ac:dyDescent="0.2">
      <c r="A125" s="4" t="s">
        <v>120</v>
      </c>
      <c r="D125" s="2">
        <v>6</v>
      </c>
      <c r="F125" s="2">
        <v>1</v>
      </c>
      <c r="G125" s="2">
        <v>2</v>
      </c>
      <c r="H125" s="2">
        <v>6</v>
      </c>
      <c r="J125" s="2">
        <v>3</v>
      </c>
      <c r="K125" s="2">
        <v>2</v>
      </c>
      <c r="L125" s="2">
        <v>1</v>
      </c>
      <c r="M125" s="2">
        <v>2</v>
      </c>
      <c r="N125" s="2">
        <v>1</v>
      </c>
      <c r="R125" s="2">
        <v>1</v>
      </c>
      <c r="T125" s="2">
        <f t="shared" si="5"/>
        <v>25</v>
      </c>
    </row>
    <row r="126" spans="1:20" x14ac:dyDescent="0.2">
      <c r="A126" s="4" t="s">
        <v>121</v>
      </c>
      <c r="F126" s="2">
        <v>1</v>
      </c>
      <c r="T126" s="2">
        <f t="shared" si="5"/>
        <v>1</v>
      </c>
    </row>
    <row r="127" spans="1:20" x14ac:dyDescent="0.2">
      <c r="A127" s="3" t="s">
        <v>122</v>
      </c>
    </row>
    <row r="128" spans="1:20" x14ac:dyDescent="0.2">
      <c r="A128" s="4" t="s">
        <v>123</v>
      </c>
      <c r="B128" s="2">
        <v>2</v>
      </c>
      <c r="E128" s="2">
        <v>2</v>
      </c>
      <c r="F128" s="2">
        <v>8</v>
      </c>
      <c r="H128" s="2">
        <v>1</v>
      </c>
      <c r="J128" s="2">
        <v>2</v>
      </c>
      <c r="K128" s="2">
        <v>4</v>
      </c>
      <c r="L128" s="2">
        <v>1</v>
      </c>
      <c r="N128" s="2">
        <v>3</v>
      </c>
      <c r="R128" s="2">
        <v>2</v>
      </c>
      <c r="T128" s="2">
        <f t="shared" ref="T128:T137" si="6">SUM(B128:S128)</f>
        <v>25</v>
      </c>
    </row>
    <row r="129" spans="1:20" x14ac:dyDescent="0.2">
      <c r="A129" s="4" t="s">
        <v>124</v>
      </c>
      <c r="B129" s="2">
        <v>1</v>
      </c>
      <c r="D129" s="2">
        <v>1</v>
      </c>
      <c r="E129" s="2">
        <v>1</v>
      </c>
      <c r="F129" s="2">
        <v>3</v>
      </c>
      <c r="G129" s="2">
        <v>2</v>
      </c>
      <c r="T129" s="2">
        <f t="shared" si="6"/>
        <v>8</v>
      </c>
    </row>
    <row r="130" spans="1:20" x14ac:dyDescent="0.2">
      <c r="A130" s="4" t="s">
        <v>125</v>
      </c>
      <c r="E130" s="2">
        <v>2</v>
      </c>
      <c r="F130" s="2">
        <v>2</v>
      </c>
      <c r="T130" s="2">
        <f t="shared" si="6"/>
        <v>4</v>
      </c>
    </row>
    <row r="131" spans="1:20" x14ac:dyDescent="0.2">
      <c r="A131" s="4" t="s">
        <v>126</v>
      </c>
      <c r="D131" s="2">
        <v>4</v>
      </c>
      <c r="E131" s="2">
        <v>1</v>
      </c>
      <c r="F131" s="2">
        <v>6</v>
      </c>
      <c r="N131" s="2">
        <v>6</v>
      </c>
      <c r="T131" s="2">
        <f t="shared" si="6"/>
        <v>17</v>
      </c>
    </row>
    <row r="132" spans="1:20" x14ac:dyDescent="0.2">
      <c r="A132" s="4" t="s">
        <v>127</v>
      </c>
      <c r="F132" s="2">
        <v>1</v>
      </c>
      <c r="N132" s="2">
        <v>2</v>
      </c>
      <c r="T132" s="2">
        <f t="shared" si="6"/>
        <v>3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F134" s="2">
        <v>1</v>
      </c>
      <c r="T134" s="2">
        <f t="shared" si="6"/>
        <v>1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T137" s="2">
        <f t="shared" si="6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6</v>
      </c>
      <c r="F141" s="2">
        <v>7</v>
      </c>
      <c r="G141" s="2">
        <v>10</v>
      </c>
      <c r="H141" s="2">
        <v>6</v>
      </c>
      <c r="T141" s="2">
        <f t="shared" ref="T141:T146" si="7">SUM(B141:S141)</f>
        <v>29</v>
      </c>
    </row>
    <row r="142" spans="1:20" x14ac:dyDescent="0.2">
      <c r="A142" s="4" t="s">
        <v>137</v>
      </c>
      <c r="E142" s="2">
        <v>2</v>
      </c>
      <c r="F142" s="2">
        <v>24</v>
      </c>
      <c r="G142" s="2">
        <v>2</v>
      </c>
      <c r="N142" s="2">
        <v>3</v>
      </c>
      <c r="T142" s="2">
        <f t="shared" si="7"/>
        <v>31</v>
      </c>
    </row>
    <row r="143" spans="1:20" x14ac:dyDescent="0.2">
      <c r="A143" s="4" t="s">
        <v>138</v>
      </c>
      <c r="E143" s="2">
        <v>1</v>
      </c>
      <c r="F143" s="2">
        <v>7</v>
      </c>
      <c r="K143" s="2">
        <v>2</v>
      </c>
      <c r="T143" s="2">
        <f t="shared" si="7"/>
        <v>10</v>
      </c>
    </row>
    <row r="144" spans="1:20" x14ac:dyDescent="0.2">
      <c r="A144" s="4" t="s">
        <v>139</v>
      </c>
      <c r="T144" s="2">
        <f t="shared" si="7"/>
        <v>0</v>
      </c>
    </row>
    <row r="145" spans="1:20" x14ac:dyDescent="0.2">
      <c r="A145" s="4" t="s">
        <v>140</v>
      </c>
      <c r="F145" s="2">
        <v>7</v>
      </c>
      <c r="M145" s="2">
        <v>5</v>
      </c>
      <c r="N145" s="2">
        <v>2</v>
      </c>
      <c r="R145" s="2">
        <v>1</v>
      </c>
      <c r="T145" s="2">
        <f t="shared" si="7"/>
        <v>15</v>
      </c>
    </row>
    <row r="146" spans="1:20" x14ac:dyDescent="0.2">
      <c r="A146" s="4" t="s">
        <v>141</v>
      </c>
      <c r="F146" s="2">
        <v>17</v>
      </c>
      <c r="K146" s="2">
        <v>10</v>
      </c>
      <c r="N146" s="2">
        <v>2</v>
      </c>
      <c r="T146" s="2">
        <f t="shared" si="7"/>
        <v>29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B149" s="2">
        <v>28</v>
      </c>
      <c r="D149" s="2">
        <v>38</v>
      </c>
      <c r="F149" s="2">
        <v>22</v>
      </c>
      <c r="G149" s="2">
        <v>6</v>
      </c>
      <c r="H149" s="2">
        <v>27</v>
      </c>
      <c r="J149" s="2">
        <v>10</v>
      </c>
      <c r="K149" s="2">
        <v>30</v>
      </c>
      <c r="L149" s="2">
        <v>4</v>
      </c>
      <c r="M149" s="2">
        <v>3</v>
      </c>
      <c r="N149" s="2">
        <v>28</v>
      </c>
      <c r="R149" s="2">
        <v>5</v>
      </c>
      <c r="T149" s="2">
        <f t="shared" si="8"/>
        <v>201</v>
      </c>
    </row>
    <row r="150" spans="1:20" x14ac:dyDescent="0.2">
      <c r="A150" s="4" t="s">
        <v>145</v>
      </c>
      <c r="K150" s="2">
        <v>1</v>
      </c>
      <c r="O150" s="2">
        <v>1</v>
      </c>
      <c r="T150" s="2">
        <f t="shared" si="8"/>
        <v>2</v>
      </c>
    </row>
    <row r="151" spans="1:20" x14ac:dyDescent="0.2">
      <c r="A151" s="4" t="s">
        <v>146</v>
      </c>
      <c r="B151" s="2">
        <v>25</v>
      </c>
      <c r="D151" s="2">
        <v>29</v>
      </c>
      <c r="E151" s="2">
        <v>8</v>
      </c>
      <c r="F151" s="2">
        <v>24</v>
      </c>
      <c r="G151" s="2">
        <v>11</v>
      </c>
      <c r="J151" s="2">
        <v>2</v>
      </c>
      <c r="T151" s="2">
        <f t="shared" si="8"/>
        <v>99</v>
      </c>
    </row>
    <row r="152" spans="1:20" x14ac:dyDescent="0.2">
      <c r="A152" s="4" t="s">
        <v>147</v>
      </c>
      <c r="D152" s="2">
        <v>1</v>
      </c>
      <c r="F152" s="2">
        <v>6</v>
      </c>
      <c r="G152" s="2">
        <v>11</v>
      </c>
      <c r="O152" s="2">
        <v>3</v>
      </c>
      <c r="T152" s="2">
        <f t="shared" si="8"/>
        <v>21</v>
      </c>
    </row>
    <row r="153" spans="1:20" x14ac:dyDescent="0.2">
      <c r="A153" s="4" t="s">
        <v>148</v>
      </c>
      <c r="B153" s="2">
        <v>2</v>
      </c>
      <c r="D153" s="2">
        <v>9</v>
      </c>
      <c r="E153" s="2">
        <v>1</v>
      </c>
      <c r="F153" s="2">
        <v>24</v>
      </c>
      <c r="G153" s="2">
        <v>2</v>
      </c>
      <c r="H153" s="2">
        <v>2</v>
      </c>
      <c r="I153" s="2">
        <v>1</v>
      </c>
      <c r="J153" s="2">
        <v>1</v>
      </c>
      <c r="K153" s="2">
        <v>1</v>
      </c>
      <c r="M153" s="2">
        <v>4</v>
      </c>
      <c r="N153" s="2">
        <v>2</v>
      </c>
      <c r="O153" s="2">
        <v>1</v>
      </c>
      <c r="R153" s="2">
        <v>2</v>
      </c>
      <c r="T153" s="2">
        <f t="shared" si="8"/>
        <v>52</v>
      </c>
    </row>
    <row r="154" spans="1:20" x14ac:dyDescent="0.2">
      <c r="A154" s="3" t="s">
        <v>149</v>
      </c>
    </row>
    <row r="155" spans="1:20" x14ac:dyDescent="0.2">
      <c r="A155" s="4" t="s">
        <v>150</v>
      </c>
      <c r="F155" s="2">
        <v>3</v>
      </c>
      <c r="G155" s="2">
        <v>5</v>
      </c>
      <c r="H155" s="2">
        <v>4</v>
      </c>
      <c r="K155" s="2">
        <v>2</v>
      </c>
      <c r="N155" s="2">
        <v>3</v>
      </c>
      <c r="O155" s="2">
        <v>1</v>
      </c>
      <c r="R155" s="2">
        <v>2</v>
      </c>
      <c r="T155" s="2">
        <f>SUM(B155:S155)</f>
        <v>20</v>
      </c>
    </row>
    <row r="156" spans="1:20" x14ac:dyDescent="0.2">
      <c r="A156" s="4" t="s">
        <v>151</v>
      </c>
      <c r="B156" s="2">
        <v>1</v>
      </c>
      <c r="D156" s="2">
        <v>2</v>
      </c>
      <c r="F156" s="2">
        <v>4</v>
      </c>
      <c r="G156" s="2">
        <v>4</v>
      </c>
      <c r="H156" s="2">
        <v>2</v>
      </c>
      <c r="J156" s="2">
        <v>3</v>
      </c>
      <c r="K156" s="2">
        <v>8</v>
      </c>
      <c r="L156" s="2">
        <v>2</v>
      </c>
      <c r="M156" s="2">
        <v>1</v>
      </c>
      <c r="N156" s="2">
        <v>5</v>
      </c>
      <c r="R156" s="2">
        <v>1</v>
      </c>
      <c r="T156" s="2">
        <f>SUM(B156:S156)</f>
        <v>33</v>
      </c>
    </row>
    <row r="157" spans="1:20" x14ac:dyDescent="0.2">
      <c r="A157" s="4" t="s">
        <v>152</v>
      </c>
      <c r="H157" s="2">
        <v>2</v>
      </c>
      <c r="T157" s="2">
        <f>SUM(B157:S157)</f>
        <v>2</v>
      </c>
    </row>
    <row r="158" spans="1:20" x14ac:dyDescent="0.2">
      <c r="A158" s="4" t="s">
        <v>153</v>
      </c>
      <c r="F158" s="2">
        <v>13</v>
      </c>
      <c r="H158" s="2">
        <v>1</v>
      </c>
      <c r="J158" s="2">
        <v>5</v>
      </c>
      <c r="K158" s="2">
        <v>4</v>
      </c>
      <c r="L158" s="2">
        <v>2</v>
      </c>
      <c r="M158" s="2">
        <v>8</v>
      </c>
      <c r="N158" s="2">
        <v>2</v>
      </c>
      <c r="Q158" s="2">
        <v>1</v>
      </c>
      <c r="T158" s="2">
        <f>SUM(B158:S158)</f>
        <v>36</v>
      </c>
    </row>
    <row r="159" spans="1:20" x14ac:dyDescent="0.2">
      <c r="A159" s="3" t="s">
        <v>154</v>
      </c>
    </row>
    <row r="160" spans="1:20" x14ac:dyDescent="0.2">
      <c r="A160" s="4" t="s">
        <v>155</v>
      </c>
      <c r="B160" s="2">
        <v>3</v>
      </c>
      <c r="E160" s="2">
        <v>1</v>
      </c>
      <c r="F160" s="2">
        <v>8</v>
      </c>
      <c r="G160" s="2">
        <v>5</v>
      </c>
      <c r="J160" s="2">
        <v>13</v>
      </c>
      <c r="K160" s="2">
        <v>3</v>
      </c>
      <c r="L160" s="2">
        <v>2</v>
      </c>
      <c r="M160" s="2">
        <v>7</v>
      </c>
      <c r="R160" s="2">
        <v>3</v>
      </c>
      <c r="T160" s="2">
        <f>SUM(B160:S160)</f>
        <v>45</v>
      </c>
    </row>
    <row r="161" spans="1:20" x14ac:dyDescent="0.2">
      <c r="A161" s="4" t="s">
        <v>156</v>
      </c>
      <c r="J161" s="2">
        <v>2</v>
      </c>
      <c r="K161" s="2">
        <v>1</v>
      </c>
      <c r="N161" s="2">
        <v>8</v>
      </c>
      <c r="T161" s="2">
        <f>SUM(B161:S161)</f>
        <v>11</v>
      </c>
    </row>
    <row r="162" spans="1:20" x14ac:dyDescent="0.2">
      <c r="A162" s="3" t="s">
        <v>157</v>
      </c>
    </row>
    <row r="163" spans="1:20" x14ac:dyDescent="0.2">
      <c r="A163" s="4" t="s">
        <v>158</v>
      </c>
      <c r="L163" s="2">
        <v>4</v>
      </c>
      <c r="M163" s="2">
        <v>2</v>
      </c>
      <c r="N163" s="2">
        <v>2</v>
      </c>
      <c r="R163" s="2">
        <v>1</v>
      </c>
      <c r="T163" s="2">
        <f>SUM(B163:S163)</f>
        <v>9</v>
      </c>
    </row>
    <row r="164" spans="1:20" x14ac:dyDescent="0.2">
      <c r="A164" s="3" t="s">
        <v>159</v>
      </c>
    </row>
    <row r="165" spans="1:20" x14ac:dyDescent="0.2">
      <c r="A165" s="4" t="s">
        <v>160</v>
      </c>
      <c r="I165" s="2">
        <v>8</v>
      </c>
      <c r="T165" s="2">
        <f>SUM(B165:S165)</f>
        <v>8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B170" s="2">
        <v>4</v>
      </c>
      <c r="D170" s="2">
        <v>3</v>
      </c>
      <c r="E170" s="2">
        <v>4</v>
      </c>
      <c r="F170" s="2">
        <v>3</v>
      </c>
      <c r="G170" s="2">
        <v>6</v>
      </c>
      <c r="H170" s="2">
        <v>1</v>
      </c>
      <c r="I170" s="2">
        <v>6</v>
      </c>
      <c r="J170" s="2">
        <v>14</v>
      </c>
      <c r="K170" s="2">
        <v>7</v>
      </c>
      <c r="L170" s="2">
        <v>2</v>
      </c>
      <c r="M170" s="2">
        <v>9</v>
      </c>
      <c r="N170" s="2">
        <v>12</v>
      </c>
      <c r="Q170" s="2">
        <v>24</v>
      </c>
      <c r="R170" s="2">
        <v>5</v>
      </c>
      <c r="T170" s="2">
        <f>SUM(B170:S170)</f>
        <v>100</v>
      </c>
    </row>
    <row r="171" spans="1:20" x14ac:dyDescent="0.2">
      <c r="A171" s="3" t="s">
        <v>166</v>
      </c>
    </row>
    <row r="172" spans="1:20" x14ac:dyDescent="0.2">
      <c r="A172" s="4" t="s">
        <v>167</v>
      </c>
      <c r="B172" s="2">
        <v>5</v>
      </c>
      <c r="D172" s="2">
        <v>7</v>
      </c>
      <c r="F172" s="2">
        <v>21</v>
      </c>
      <c r="G172" s="2">
        <v>6</v>
      </c>
      <c r="H172" s="2">
        <v>4</v>
      </c>
      <c r="J172" s="2">
        <v>8</v>
      </c>
      <c r="K172" s="2">
        <v>4</v>
      </c>
      <c r="L172" s="2">
        <v>7</v>
      </c>
      <c r="M172" s="2">
        <v>14</v>
      </c>
      <c r="N172" s="2">
        <v>18</v>
      </c>
      <c r="R172" s="2">
        <v>11</v>
      </c>
      <c r="T172" s="2">
        <f>SUM(B172:S172)</f>
        <v>105</v>
      </c>
    </row>
    <row r="173" spans="1:20" x14ac:dyDescent="0.2">
      <c r="A173" s="4" t="s">
        <v>168</v>
      </c>
      <c r="B173" s="2">
        <v>4</v>
      </c>
      <c r="D173" s="2">
        <v>2</v>
      </c>
      <c r="F173" s="2">
        <v>13</v>
      </c>
      <c r="G173" s="2">
        <v>6</v>
      </c>
      <c r="H173" s="2">
        <v>6</v>
      </c>
      <c r="J173" s="2">
        <v>3</v>
      </c>
      <c r="K173" s="2">
        <v>10</v>
      </c>
      <c r="N173" s="2">
        <v>4</v>
      </c>
      <c r="O173" s="2">
        <v>1</v>
      </c>
      <c r="T173" s="2">
        <f>SUM(B173:S173)</f>
        <v>49</v>
      </c>
    </row>
    <row r="174" spans="1:20" x14ac:dyDescent="0.2">
      <c r="A174" s="3" t="s">
        <v>169</v>
      </c>
    </row>
    <row r="175" spans="1:20" x14ac:dyDescent="0.2">
      <c r="A175" s="4" t="s">
        <v>170</v>
      </c>
      <c r="B175" s="2">
        <v>3</v>
      </c>
      <c r="D175" s="2">
        <v>4</v>
      </c>
      <c r="E175" s="2">
        <v>2</v>
      </c>
      <c r="F175" s="2">
        <v>1</v>
      </c>
      <c r="J175" s="2">
        <v>2</v>
      </c>
      <c r="K175" s="2">
        <v>2</v>
      </c>
      <c r="M175" s="2">
        <v>2</v>
      </c>
      <c r="R175" s="2">
        <v>1</v>
      </c>
      <c r="T175" s="2">
        <f>SUM(B175:S175)</f>
        <v>17</v>
      </c>
    </row>
    <row r="176" spans="1:20" x14ac:dyDescent="0.2">
      <c r="A176" s="4" t="s">
        <v>171</v>
      </c>
      <c r="D176" s="2">
        <v>6</v>
      </c>
      <c r="F176" s="2">
        <v>8</v>
      </c>
      <c r="G176" s="2">
        <v>3</v>
      </c>
      <c r="H176" s="2">
        <v>4</v>
      </c>
      <c r="J176" s="2">
        <v>2</v>
      </c>
      <c r="K176" s="2">
        <v>4</v>
      </c>
      <c r="L176" s="2">
        <v>1</v>
      </c>
      <c r="M176" s="2">
        <v>4</v>
      </c>
      <c r="N176" s="2">
        <v>9</v>
      </c>
      <c r="Q176" s="2">
        <v>2</v>
      </c>
      <c r="R176" s="2">
        <v>3</v>
      </c>
      <c r="T176" s="2">
        <f>SUM(B176:S176)</f>
        <v>46</v>
      </c>
    </row>
    <row r="177" spans="1:20" x14ac:dyDescent="0.2">
      <c r="A177" s="4" t="s">
        <v>172</v>
      </c>
      <c r="B177" s="2">
        <v>5</v>
      </c>
      <c r="D177" s="2">
        <v>5</v>
      </c>
      <c r="G177" s="2">
        <v>2</v>
      </c>
      <c r="H177" s="2">
        <v>3</v>
      </c>
      <c r="J177" s="2">
        <v>6</v>
      </c>
      <c r="K177" s="2">
        <v>10</v>
      </c>
      <c r="N177" s="2">
        <v>30</v>
      </c>
      <c r="T177" s="2">
        <f>SUM(B177:S177)</f>
        <v>61</v>
      </c>
    </row>
    <row r="178" spans="1:20" x14ac:dyDescent="0.2">
      <c r="A178" s="4" t="s">
        <v>173</v>
      </c>
      <c r="B178" s="2">
        <v>10</v>
      </c>
      <c r="D178" s="2">
        <v>12</v>
      </c>
      <c r="E178" s="2">
        <v>4</v>
      </c>
      <c r="F178" s="2">
        <v>53</v>
      </c>
      <c r="G178" s="2">
        <v>12</v>
      </c>
      <c r="H178" s="2">
        <v>7</v>
      </c>
      <c r="I178" s="2">
        <v>8</v>
      </c>
      <c r="J178" s="2">
        <v>2</v>
      </c>
      <c r="K178" s="2">
        <v>12</v>
      </c>
      <c r="L178" s="2">
        <v>5</v>
      </c>
      <c r="M178" s="2">
        <v>12</v>
      </c>
      <c r="O178" s="2">
        <v>2</v>
      </c>
      <c r="Q178" s="2">
        <v>6</v>
      </c>
      <c r="R178" s="2">
        <v>6</v>
      </c>
      <c r="T178" s="2">
        <f>SUM(B178:S178)</f>
        <v>151</v>
      </c>
    </row>
    <row r="179" spans="1:20" x14ac:dyDescent="0.2">
      <c r="A179" s="4" t="s">
        <v>174</v>
      </c>
      <c r="B179" s="2">
        <v>12</v>
      </c>
      <c r="D179" s="2">
        <v>6</v>
      </c>
      <c r="F179" s="2">
        <v>2</v>
      </c>
      <c r="G179" s="2">
        <v>2</v>
      </c>
      <c r="I179" s="2">
        <v>1</v>
      </c>
      <c r="J179" s="2">
        <v>7</v>
      </c>
      <c r="K179" s="2">
        <v>6</v>
      </c>
      <c r="M179" s="2">
        <v>9</v>
      </c>
      <c r="N179" s="2">
        <v>30</v>
      </c>
      <c r="Q179" s="2">
        <v>2</v>
      </c>
      <c r="R179" s="2">
        <v>1</v>
      </c>
      <c r="T179" s="2">
        <f>SUM(B179:S179)</f>
        <v>78</v>
      </c>
    </row>
    <row r="180" spans="1:20" x14ac:dyDescent="0.2">
      <c r="A180" s="3" t="s">
        <v>175</v>
      </c>
    </row>
    <row r="181" spans="1:20" x14ac:dyDescent="0.2">
      <c r="A181" s="4" t="s">
        <v>176</v>
      </c>
      <c r="D181" s="2">
        <v>1</v>
      </c>
      <c r="T181" s="2">
        <f>SUM(B181:S181)</f>
        <v>1</v>
      </c>
    </row>
    <row r="182" spans="1:20" x14ac:dyDescent="0.2">
      <c r="A182" s="4" t="s">
        <v>177</v>
      </c>
      <c r="B182" s="2">
        <v>2</v>
      </c>
      <c r="D182" s="2">
        <v>2</v>
      </c>
      <c r="T182" s="2">
        <f>SUM(B182:S182)</f>
        <v>4</v>
      </c>
    </row>
    <row r="183" spans="1:20" x14ac:dyDescent="0.2">
      <c r="A183" s="3" t="s">
        <v>178</v>
      </c>
    </row>
    <row r="184" spans="1:20" x14ac:dyDescent="0.2">
      <c r="A184" s="4" t="s">
        <v>179</v>
      </c>
      <c r="B184" s="2">
        <v>9</v>
      </c>
      <c r="T184" s="2">
        <f>SUM(B184:S184)</f>
        <v>9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2</v>
      </c>
      <c r="F187" s="2">
        <v>5</v>
      </c>
      <c r="K187" s="2">
        <v>1</v>
      </c>
      <c r="M187" s="2">
        <v>2</v>
      </c>
      <c r="T187" s="2">
        <f>SUM(B187:S187)</f>
        <v>10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187</v>
      </c>
      <c r="F192" s="2">
        <v>3</v>
      </c>
      <c r="I192" s="2">
        <v>2</v>
      </c>
      <c r="J192" s="2">
        <v>1</v>
      </c>
      <c r="T192" s="2">
        <f>SUM(B192:S192)</f>
        <v>6</v>
      </c>
    </row>
    <row r="193" spans="1:20" x14ac:dyDescent="0.2">
      <c r="A193" s="7"/>
    </row>
    <row r="194" spans="1:20" x14ac:dyDescent="0.2">
      <c r="A194" s="4" t="s">
        <v>188</v>
      </c>
      <c r="E194" s="2">
        <v>3</v>
      </c>
      <c r="F194" s="2">
        <v>6</v>
      </c>
      <c r="G194" s="2">
        <v>1</v>
      </c>
      <c r="J194" s="2">
        <v>3</v>
      </c>
      <c r="L194" s="2">
        <v>2</v>
      </c>
      <c r="N194" s="2">
        <v>3</v>
      </c>
      <c r="R194" s="2">
        <v>1</v>
      </c>
      <c r="T194" s="2">
        <f>SUM(B194:S194)</f>
        <v>19</v>
      </c>
    </row>
    <row r="195" spans="1:20" x14ac:dyDescent="0.2">
      <c r="A195" s="4" t="s">
        <v>189</v>
      </c>
      <c r="E195" s="2">
        <v>1</v>
      </c>
      <c r="F195" s="2">
        <v>1</v>
      </c>
      <c r="K195" s="2">
        <v>3</v>
      </c>
      <c r="T195" s="2">
        <f>SUM(B195:S195)</f>
        <v>5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3</v>
      </c>
      <c r="K198" s="2">
        <v>1</v>
      </c>
      <c r="Q198" s="2">
        <v>3</v>
      </c>
      <c r="T198" s="2">
        <f t="shared" ref="T198:T210" si="9">SUM(B198:S198)</f>
        <v>7</v>
      </c>
    </row>
    <row r="199" spans="1:20" x14ac:dyDescent="0.2">
      <c r="A199" s="4" t="s">
        <v>193</v>
      </c>
      <c r="F199" s="2">
        <v>2</v>
      </c>
      <c r="R199" s="2">
        <v>1</v>
      </c>
      <c r="T199" s="2">
        <f t="shared" si="9"/>
        <v>3</v>
      </c>
    </row>
    <row r="200" spans="1:20" x14ac:dyDescent="0.2">
      <c r="A200" s="4" t="s">
        <v>194</v>
      </c>
      <c r="E200" s="2">
        <v>2</v>
      </c>
      <c r="F200" s="2">
        <v>8</v>
      </c>
      <c r="G200" s="2">
        <v>1</v>
      </c>
      <c r="L200" s="2">
        <v>1</v>
      </c>
      <c r="M200" s="2">
        <v>5</v>
      </c>
      <c r="N200" s="2">
        <v>1</v>
      </c>
      <c r="Q200" s="2">
        <v>2</v>
      </c>
      <c r="R200" s="2">
        <v>2</v>
      </c>
      <c r="T200" s="2">
        <f t="shared" si="9"/>
        <v>22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B202" s="2">
        <v>6</v>
      </c>
      <c r="D202" s="2">
        <v>5</v>
      </c>
      <c r="E202" s="2">
        <v>6</v>
      </c>
      <c r="F202" s="2">
        <v>22</v>
      </c>
      <c r="G202" s="2">
        <v>2</v>
      </c>
      <c r="H202" s="2">
        <v>1</v>
      </c>
      <c r="I202" s="2">
        <v>1</v>
      </c>
      <c r="J202" s="2">
        <v>3</v>
      </c>
      <c r="K202" s="2">
        <v>6</v>
      </c>
      <c r="L202" s="2">
        <v>7</v>
      </c>
      <c r="M202" s="2">
        <v>7</v>
      </c>
      <c r="N202" s="2">
        <v>4</v>
      </c>
      <c r="R202" s="2">
        <v>2</v>
      </c>
      <c r="T202" s="2">
        <f t="shared" si="9"/>
        <v>72</v>
      </c>
    </row>
    <row r="203" spans="1:20" x14ac:dyDescent="0.2">
      <c r="A203" s="4" t="s">
        <v>197</v>
      </c>
      <c r="H203" s="2">
        <v>5</v>
      </c>
      <c r="J203" s="2">
        <v>4</v>
      </c>
      <c r="K203" s="2">
        <v>7</v>
      </c>
      <c r="L203" s="2">
        <v>7</v>
      </c>
      <c r="O203" s="2">
        <v>1</v>
      </c>
      <c r="Q203" s="2">
        <v>1</v>
      </c>
      <c r="R203" s="2">
        <v>4</v>
      </c>
      <c r="T203" s="2">
        <f t="shared" si="9"/>
        <v>29</v>
      </c>
    </row>
    <row r="204" spans="1:20" x14ac:dyDescent="0.2">
      <c r="A204" s="4" t="s">
        <v>198</v>
      </c>
      <c r="B204" s="2">
        <v>3</v>
      </c>
      <c r="D204" s="2">
        <v>7</v>
      </c>
      <c r="F204" s="2">
        <v>22</v>
      </c>
      <c r="G204" s="2">
        <v>2</v>
      </c>
      <c r="H204" s="2">
        <v>3</v>
      </c>
      <c r="J204" s="2">
        <v>6</v>
      </c>
      <c r="K204" s="2">
        <v>10</v>
      </c>
      <c r="L204" s="2">
        <v>1</v>
      </c>
      <c r="M204" s="2">
        <v>9</v>
      </c>
      <c r="R204" s="2">
        <v>5</v>
      </c>
      <c r="T204" s="2">
        <f t="shared" si="9"/>
        <v>68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T206" s="2">
        <f t="shared" si="9"/>
        <v>0</v>
      </c>
    </row>
    <row r="207" spans="1:20" x14ac:dyDescent="0.2">
      <c r="A207" s="4" t="s">
        <v>201</v>
      </c>
      <c r="E207" s="2">
        <v>1</v>
      </c>
      <c r="L207" s="2">
        <v>1</v>
      </c>
      <c r="M207" s="2">
        <v>3</v>
      </c>
      <c r="R207" s="2">
        <v>1</v>
      </c>
      <c r="T207" s="2">
        <f t="shared" si="9"/>
        <v>6</v>
      </c>
    </row>
    <row r="208" spans="1:20" x14ac:dyDescent="0.2">
      <c r="A208" s="4" t="s">
        <v>202</v>
      </c>
      <c r="E208" s="2">
        <v>6</v>
      </c>
      <c r="F208" s="2">
        <v>5</v>
      </c>
      <c r="G208" s="2">
        <v>3</v>
      </c>
      <c r="T208" s="2">
        <f t="shared" si="9"/>
        <v>14</v>
      </c>
    </row>
    <row r="209" spans="1:20" x14ac:dyDescent="0.2">
      <c r="A209" s="4" t="s">
        <v>203</v>
      </c>
      <c r="F209" s="2">
        <v>5</v>
      </c>
      <c r="G209" s="2">
        <v>2</v>
      </c>
      <c r="H209" s="2">
        <v>3</v>
      </c>
      <c r="L209" s="2">
        <v>3</v>
      </c>
      <c r="M209" s="2">
        <v>3</v>
      </c>
      <c r="N209" s="2">
        <v>3</v>
      </c>
      <c r="T209" s="2">
        <f t="shared" si="9"/>
        <v>19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F212" s="2">
        <v>3</v>
      </c>
      <c r="T212" s="2">
        <f>SUM(B212:S212)</f>
        <v>3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G214" s="2">
        <v>1</v>
      </c>
      <c r="T214" s="2">
        <f>SUM(B214:S214)</f>
        <v>1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F216" s="2">
        <v>2</v>
      </c>
      <c r="T216" s="2">
        <f>SUM(B216:S216)</f>
        <v>2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F222" s="2">
        <v>1</v>
      </c>
      <c r="L222" s="2">
        <v>1</v>
      </c>
      <c r="N222" s="2">
        <v>1</v>
      </c>
      <c r="T222" s="2">
        <f>SUM(B222:S222)</f>
        <v>3</v>
      </c>
    </row>
    <row r="223" spans="1:20" x14ac:dyDescent="0.2">
      <c r="A223" s="3" t="s">
        <v>217</v>
      </c>
    </row>
    <row r="224" spans="1:20" x14ac:dyDescent="0.2">
      <c r="A224" s="4" t="s">
        <v>218</v>
      </c>
      <c r="F224" s="2">
        <v>1</v>
      </c>
      <c r="N224" s="2">
        <v>3</v>
      </c>
      <c r="T224" s="2">
        <f t="shared" ref="T224:T235" si="10">SUM(B224:S224)</f>
        <v>4</v>
      </c>
    </row>
    <row r="225" spans="1:20" x14ac:dyDescent="0.2">
      <c r="A225" s="4" t="s">
        <v>219</v>
      </c>
      <c r="F225" s="2">
        <v>1</v>
      </c>
      <c r="G225" s="2">
        <v>1</v>
      </c>
      <c r="T225" s="2">
        <f t="shared" si="10"/>
        <v>2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B227" s="2">
        <v>2</v>
      </c>
      <c r="D227" s="2">
        <v>2</v>
      </c>
      <c r="F227" s="2">
        <v>4</v>
      </c>
      <c r="H227" s="2">
        <v>15</v>
      </c>
      <c r="J227" s="2">
        <v>3</v>
      </c>
      <c r="K227" s="2">
        <v>16</v>
      </c>
      <c r="N227" s="2">
        <v>3</v>
      </c>
      <c r="T227" s="2">
        <f t="shared" si="10"/>
        <v>45</v>
      </c>
    </row>
    <row r="228" spans="1:20" x14ac:dyDescent="0.2">
      <c r="A228" s="4" t="s">
        <v>222</v>
      </c>
      <c r="J228" s="2">
        <v>5</v>
      </c>
      <c r="T228" s="2">
        <f t="shared" si="10"/>
        <v>5</v>
      </c>
    </row>
    <row r="229" spans="1:20" x14ac:dyDescent="0.2">
      <c r="A229" s="4" t="s">
        <v>223</v>
      </c>
      <c r="T229" s="2">
        <f t="shared" si="10"/>
        <v>0</v>
      </c>
    </row>
    <row r="230" spans="1:20" x14ac:dyDescent="0.2">
      <c r="A230" s="4" t="s">
        <v>224</v>
      </c>
      <c r="B230" s="2">
        <v>2</v>
      </c>
      <c r="F230" s="2">
        <v>19</v>
      </c>
      <c r="N230" s="2">
        <v>5</v>
      </c>
      <c r="T230" s="2">
        <f t="shared" si="10"/>
        <v>26</v>
      </c>
    </row>
    <row r="231" spans="1:20" x14ac:dyDescent="0.2">
      <c r="A231" s="4" t="s">
        <v>225</v>
      </c>
      <c r="T231" s="2">
        <f t="shared" si="10"/>
        <v>0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B233" s="2">
        <v>7</v>
      </c>
      <c r="D233" s="2">
        <v>3</v>
      </c>
      <c r="F233" s="2">
        <v>28</v>
      </c>
      <c r="G233" s="2">
        <v>6</v>
      </c>
      <c r="H233" s="2">
        <v>10</v>
      </c>
      <c r="I233" s="2">
        <v>2</v>
      </c>
      <c r="J233" s="2">
        <v>15</v>
      </c>
      <c r="M233" s="2">
        <v>6</v>
      </c>
      <c r="N233" s="2">
        <v>13</v>
      </c>
      <c r="R233" s="2">
        <v>10</v>
      </c>
      <c r="T233" s="2">
        <f t="shared" si="10"/>
        <v>100</v>
      </c>
    </row>
    <row r="234" spans="1:20" x14ac:dyDescent="0.2">
      <c r="A234" s="4" t="s">
        <v>228</v>
      </c>
      <c r="F234" s="2">
        <v>4</v>
      </c>
      <c r="T234" s="2">
        <f t="shared" si="10"/>
        <v>4</v>
      </c>
    </row>
    <row r="235" spans="1:20" x14ac:dyDescent="0.2">
      <c r="A235" s="4" t="s">
        <v>229</v>
      </c>
      <c r="T235" s="2">
        <f t="shared" si="10"/>
        <v>0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B238" s="2">
        <v>2</v>
      </c>
      <c r="D238" s="2">
        <v>3</v>
      </c>
      <c r="E238" s="2">
        <v>1</v>
      </c>
      <c r="F238" s="2">
        <v>5</v>
      </c>
      <c r="H238" s="2">
        <v>1</v>
      </c>
      <c r="K238" s="2">
        <v>7</v>
      </c>
      <c r="R238" s="2">
        <v>2</v>
      </c>
      <c r="T238" s="2">
        <f t="shared" ref="T238:T248" si="11">SUM(B238:S238)</f>
        <v>21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B240" s="2">
        <v>7</v>
      </c>
      <c r="E240" s="2">
        <v>1</v>
      </c>
      <c r="T240" s="2">
        <f t="shared" si="11"/>
        <v>8</v>
      </c>
    </row>
    <row r="241" spans="1:20" x14ac:dyDescent="0.2">
      <c r="A241" s="4" t="s">
        <v>234</v>
      </c>
      <c r="B241" s="2">
        <v>25</v>
      </c>
      <c r="D241" s="2">
        <v>1</v>
      </c>
      <c r="J241" s="2">
        <v>6</v>
      </c>
      <c r="T241" s="2">
        <f t="shared" si="11"/>
        <v>32</v>
      </c>
    </row>
    <row r="242" spans="1:20" x14ac:dyDescent="0.2">
      <c r="A242" s="4" t="s">
        <v>235</v>
      </c>
      <c r="E242" s="2">
        <v>5</v>
      </c>
      <c r="F242" s="2">
        <v>13</v>
      </c>
      <c r="G242" s="2">
        <v>7</v>
      </c>
      <c r="L242" s="2">
        <v>2</v>
      </c>
      <c r="M242" s="2">
        <v>8</v>
      </c>
      <c r="N242" s="2">
        <v>4</v>
      </c>
      <c r="R242" s="2">
        <v>2</v>
      </c>
      <c r="T242" s="2">
        <f t="shared" si="11"/>
        <v>41</v>
      </c>
    </row>
    <row r="243" spans="1:20" x14ac:dyDescent="0.2">
      <c r="A243" s="4" t="s">
        <v>236</v>
      </c>
      <c r="G243" s="2">
        <v>1</v>
      </c>
      <c r="T243" s="2">
        <f t="shared" si="11"/>
        <v>1</v>
      </c>
    </row>
    <row r="244" spans="1:20" x14ac:dyDescent="0.2">
      <c r="A244" s="4" t="s">
        <v>237</v>
      </c>
      <c r="T244" s="2">
        <f t="shared" si="11"/>
        <v>0</v>
      </c>
    </row>
    <row r="245" spans="1:20" x14ac:dyDescent="0.2">
      <c r="A245" s="4" t="s">
        <v>238</v>
      </c>
      <c r="B245" s="2">
        <v>3</v>
      </c>
      <c r="D245" s="2">
        <v>2</v>
      </c>
      <c r="F245" s="2">
        <v>1</v>
      </c>
      <c r="T245" s="2">
        <f t="shared" si="11"/>
        <v>6</v>
      </c>
    </row>
    <row r="246" spans="1:20" x14ac:dyDescent="0.2">
      <c r="A246" s="4" t="s">
        <v>239</v>
      </c>
      <c r="B246" s="2">
        <v>36</v>
      </c>
      <c r="D246" s="2">
        <v>29</v>
      </c>
      <c r="E246" s="2">
        <v>9</v>
      </c>
      <c r="F246" s="2">
        <v>44</v>
      </c>
      <c r="G246" s="2">
        <v>5</v>
      </c>
      <c r="H246" s="2">
        <v>20</v>
      </c>
      <c r="I246" s="2">
        <v>2</v>
      </c>
      <c r="J246" s="2">
        <v>13</v>
      </c>
      <c r="K246" s="2">
        <v>26</v>
      </c>
      <c r="L246" s="2">
        <v>5</v>
      </c>
      <c r="M246" s="2">
        <v>4</v>
      </c>
      <c r="N246" s="2">
        <v>40</v>
      </c>
      <c r="R246" s="2">
        <v>9</v>
      </c>
      <c r="T246" s="2">
        <f t="shared" si="11"/>
        <v>242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G253" s="2">
        <v>1</v>
      </c>
      <c r="T253" s="2">
        <f>SUM(B253:S253)</f>
        <v>1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214</v>
      </c>
      <c r="C257" s="2">
        <f t="shared" si="12"/>
        <v>0</v>
      </c>
      <c r="D257" s="2">
        <f t="shared" si="12"/>
        <v>198</v>
      </c>
      <c r="E257" s="2">
        <f t="shared" si="12"/>
        <v>80</v>
      </c>
      <c r="F257" s="2">
        <f t="shared" si="12"/>
        <v>528</v>
      </c>
      <c r="G257" s="2">
        <f t="shared" si="12"/>
        <v>148</v>
      </c>
      <c r="H257" s="2">
        <f t="shared" si="12"/>
        <v>138</v>
      </c>
      <c r="I257" s="2">
        <f t="shared" si="12"/>
        <v>39</v>
      </c>
      <c r="J257" s="2">
        <f t="shared" si="12"/>
        <v>156</v>
      </c>
      <c r="K257" s="2">
        <f t="shared" si="12"/>
        <v>210</v>
      </c>
      <c r="L257" s="2">
        <f t="shared" si="12"/>
        <v>66</v>
      </c>
      <c r="M257" s="2">
        <f t="shared" si="12"/>
        <v>158</v>
      </c>
      <c r="N257" s="2">
        <f t="shared" si="12"/>
        <v>264</v>
      </c>
      <c r="O257" s="2">
        <f t="shared" si="12"/>
        <v>14</v>
      </c>
      <c r="P257" s="2">
        <f t="shared" si="12"/>
        <v>0</v>
      </c>
      <c r="Q257" s="2">
        <f t="shared" si="12"/>
        <v>47</v>
      </c>
      <c r="R257" s="2">
        <f t="shared" si="12"/>
        <v>87</v>
      </c>
      <c r="S257" s="2">
        <f t="shared" si="12"/>
        <v>0</v>
      </c>
      <c r="T257" s="2">
        <f t="shared" si="12"/>
        <v>2347</v>
      </c>
    </row>
    <row r="258" spans="1:20" x14ac:dyDescent="0.2">
      <c r="A258" t="s">
        <v>248</v>
      </c>
      <c r="B258" s="2">
        <f t="shared" ref="B258:S258" si="13">COUNT(B3:B255)</f>
        <v>28</v>
      </c>
      <c r="C258" s="2">
        <f t="shared" si="13"/>
        <v>0</v>
      </c>
      <c r="D258" s="2">
        <f t="shared" si="13"/>
        <v>31</v>
      </c>
      <c r="E258" s="2">
        <f t="shared" si="13"/>
        <v>28</v>
      </c>
      <c r="F258" s="2">
        <f t="shared" si="13"/>
        <v>59</v>
      </c>
      <c r="G258" s="2">
        <f t="shared" si="13"/>
        <v>39</v>
      </c>
      <c r="H258" s="2">
        <f t="shared" si="13"/>
        <v>27</v>
      </c>
      <c r="I258" s="2">
        <f t="shared" si="13"/>
        <v>12</v>
      </c>
      <c r="J258" s="2">
        <f t="shared" si="13"/>
        <v>32</v>
      </c>
      <c r="K258" s="2">
        <f t="shared" si="13"/>
        <v>32</v>
      </c>
      <c r="L258" s="2">
        <f t="shared" si="13"/>
        <v>24</v>
      </c>
      <c r="M258" s="2">
        <f t="shared" si="13"/>
        <v>33</v>
      </c>
      <c r="N258" s="2">
        <f t="shared" si="13"/>
        <v>34</v>
      </c>
      <c r="O258" s="2">
        <f t="shared" si="13"/>
        <v>8</v>
      </c>
      <c r="P258" s="2">
        <f t="shared" si="13"/>
        <v>0</v>
      </c>
      <c r="Q258" s="2">
        <f t="shared" si="13"/>
        <v>11</v>
      </c>
      <c r="R258" s="2">
        <f t="shared" si="13"/>
        <v>29</v>
      </c>
      <c r="S258" s="2">
        <f t="shared" si="13"/>
        <v>0</v>
      </c>
      <c r="T258" s="48">
        <f>COUNTIF(T4:T255,"&gt;0")</f>
        <v>95</v>
      </c>
    </row>
    <row r="262" spans="1:20" x14ac:dyDescent="0.2">
      <c r="A262" t="s">
        <v>252</v>
      </c>
    </row>
    <row r="263" spans="1:20" x14ac:dyDescent="0.2">
      <c r="A263" t="s">
        <v>253</v>
      </c>
    </row>
    <row r="264" spans="1:20" x14ac:dyDescent="0.2">
      <c r="A264" t="s">
        <v>254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3"/>
  <sheetViews>
    <sheetView zoomScaleNormal="100" workbookViewId="0">
      <pane ySplit="2" topLeftCell="A246" activePane="bottomLeft" state="frozen"/>
      <selection pane="bottomLeft" activeCell="N250" sqref="N250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413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2"/>
      <c r="T3" s="22"/>
    </row>
    <row r="4" spans="1:20" x14ac:dyDescent="0.2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>
        <f>SUM(B4:S4)</f>
        <v>0</v>
      </c>
    </row>
    <row r="5" spans="1:20" x14ac:dyDescent="0.2">
      <c r="A5" s="23" t="s">
        <v>2</v>
      </c>
      <c r="B5" s="24"/>
      <c r="C5" s="24"/>
      <c r="D5" s="24"/>
      <c r="E5" s="24"/>
      <c r="F5" s="24"/>
      <c r="G5" s="24">
        <v>3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8">
        <f>SUM(B5:S5)</f>
        <v>3</v>
      </c>
    </row>
    <row r="6" spans="1:20" x14ac:dyDescent="0.2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8">
        <f>SUM(B6:S6)</f>
        <v>0</v>
      </c>
    </row>
    <row r="7" spans="1:20" x14ac:dyDescent="0.2">
      <c r="A7" s="19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7"/>
    </row>
    <row r="8" spans="1:20" x14ac:dyDescent="0.2">
      <c r="A8" s="23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8">
        <f>SUM(B8:S8)</f>
        <v>0</v>
      </c>
    </row>
    <row r="9" spans="1:20" x14ac:dyDescent="0.2">
      <c r="A9" s="23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8">
        <f>SUM(B9:S9)</f>
        <v>0</v>
      </c>
    </row>
    <row r="10" spans="1:20" x14ac:dyDescent="0.2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8">
        <f>SUM(B10:S10)</f>
        <v>0</v>
      </c>
    </row>
    <row r="11" spans="1:20" x14ac:dyDescent="0.2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8">
        <f>SUM(B11:S11)</f>
        <v>0</v>
      </c>
    </row>
    <row r="12" spans="1:20" x14ac:dyDescent="0.2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8">
        <f>SUM(B12:S12)</f>
        <v>0</v>
      </c>
    </row>
    <row r="13" spans="1:20" x14ac:dyDescent="0.2">
      <c r="A13" s="19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7"/>
    </row>
    <row r="14" spans="1:20" x14ac:dyDescent="0.2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8">
        <f>SUM(B14:S14)</f>
        <v>0</v>
      </c>
    </row>
    <row r="15" spans="1:20" ht="13.5" x14ac:dyDescent="0.2">
      <c r="A15" s="23" t="s">
        <v>308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8">
        <f>SUM(B15:S15)</f>
        <v>0</v>
      </c>
    </row>
    <row r="16" spans="1:20" x14ac:dyDescent="0.2">
      <c r="A16" s="19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</row>
    <row r="17" spans="1:20" x14ac:dyDescent="0.2">
      <c r="A17" s="23" t="s">
        <v>14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>
        <v>2</v>
      </c>
      <c r="N17" s="50"/>
      <c r="O17" s="50"/>
      <c r="P17" s="50"/>
      <c r="Q17" s="50"/>
      <c r="R17" s="50"/>
      <c r="S17" s="50"/>
      <c r="T17" s="18">
        <f t="shared" ref="T17:T40" si="0">SUM(B17:S17)</f>
        <v>2</v>
      </c>
    </row>
    <row r="18" spans="1:20" x14ac:dyDescent="0.2">
      <c r="A18" s="23" t="s">
        <v>414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18">
        <f t="shared" si="0"/>
        <v>0</v>
      </c>
    </row>
    <row r="19" spans="1:20" x14ac:dyDescent="0.2">
      <c r="A19" s="23" t="s">
        <v>415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18">
        <f t="shared" si="0"/>
        <v>0</v>
      </c>
    </row>
    <row r="20" spans="1:20" x14ac:dyDescent="0.2">
      <c r="A20" s="23" t="s">
        <v>15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18">
        <f t="shared" si="0"/>
        <v>0</v>
      </c>
    </row>
    <row r="21" spans="1:20" x14ac:dyDescent="0.2">
      <c r="A21" s="23" t="s">
        <v>16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18">
        <f t="shared" si="0"/>
        <v>0</v>
      </c>
    </row>
    <row r="22" spans="1:20" x14ac:dyDescent="0.2">
      <c r="A22" s="23" t="s">
        <v>17</v>
      </c>
      <c r="B22" s="50"/>
      <c r="C22" s="50"/>
      <c r="D22" s="50"/>
      <c r="E22" s="50"/>
      <c r="F22" s="50"/>
      <c r="G22" s="50">
        <v>21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18">
        <f t="shared" si="0"/>
        <v>21</v>
      </c>
    </row>
    <row r="23" spans="1:20" x14ac:dyDescent="0.2">
      <c r="A23" s="23" t="s">
        <v>18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18">
        <f t="shared" si="0"/>
        <v>0</v>
      </c>
    </row>
    <row r="24" spans="1:20" x14ac:dyDescent="0.2">
      <c r="A24" s="23" t="s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18">
        <f t="shared" si="0"/>
        <v>0</v>
      </c>
    </row>
    <row r="25" spans="1:20" x14ac:dyDescent="0.2">
      <c r="A25" s="23" t="s">
        <v>20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18">
        <f t="shared" si="0"/>
        <v>0</v>
      </c>
    </row>
    <row r="26" spans="1:20" x14ac:dyDescent="0.2">
      <c r="A26" s="23" t="s">
        <v>21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18">
        <f t="shared" si="0"/>
        <v>0</v>
      </c>
    </row>
    <row r="27" spans="1:20" x14ac:dyDescent="0.2">
      <c r="A27" s="23" t="s">
        <v>22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18">
        <f t="shared" si="0"/>
        <v>0</v>
      </c>
    </row>
    <row r="28" spans="1:20" x14ac:dyDescent="0.2">
      <c r="A28" s="23" t="s">
        <v>23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18">
        <f t="shared" si="0"/>
        <v>0</v>
      </c>
    </row>
    <row r="29" spans="1:20" x14ac:dyDescent="0.2">
      <c r="A29" s="23" t="s">
        <v>24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18">
        <f t="shared" si="0"/>
        <v>0</v>
      </c>
    </row>
    <row r="30" spans="1:20" x14ac:dyDescent="0.2">
      <c r="A30" s="23" t="s">
        <v>25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18">
        <f t="shared" si="0"/>
        <v>0</v>
      </c>
    </row>
    <row r="31" spans="1:20" x14ac:dyDescent="0.2">
      <c r="A31" s="23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>
        <v>3</v>
      </c>
      <c r="M31" s="50"/>
      <c r="N31" s="50"/>
      <c r="O31" s="50"/>
      <c r="P31" s="50"/>
      <c r="Q31" s="50"/>
      <c r="R31" s="50"/>
      <c r="S31" s="50"/>
      <c r="T31" s="18">
        <f t="shared" si="0"/>
        <v>3</v>
      </c>
    </row>
    <row r="32" spans="1:20" x14ac:dyDescent="0.2">
      <c r="A32" s="23" t="s">
        <v>309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18">
        <f t="shared" si="0"/>
        <v>0</v>
      </c>
    </row>
    <row r="33" spans="1:20" x14ac:dyDescent="0.2">
      <c r="A33" s="23" t="s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18">
        <f t="shared" si="0"/>
        <v>0</v>
      </c>
    </row>
    <row r="34" spans="1:20" x14ac:dyDescent="0.2">
      <c r="A34" s="23" t="s">
        <v>29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18">
        <f t="shared" si="0"/>
        <v>0</v>
      </c>
    </row>
    <row r="35" spans="1:20" x14ac:dyDescent="0.2">
      <c r="A35" s="23" t="s">
        <v>30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18">
        <f t="shared" si="0"/>
        <v>0</v>
      </c>
    </row>
    <row r="36" spans="1:20" x14ac:dyDescent="0.2">
      <c r="A36" s="23" t="s">
        <v>31</v>
      </c>
      <c r="B36" s="50"/>
      <c r="C36" s="50"/>
      <c r="D36" s="50"/>
      <c r="E36" s="50"/>
      <c r="F36" s="50"/>
      <c r="G36" s="50">
        <v>52</v>
      </c>
      <c r="H36" s="50"/>
      <c r="I36" s="50"/>
      <c r="J36" s="50"/>
      <c r="K36" s="50"/>
      <c r="L36" s="50"/>
      <c r="M36" s="50">
        <v>7</v>
      </c>
      <c r="N36" s="50"/>
      <c r="O36" s="50"/>
      <c r="P36" s="50"/>
      <c r="Q36" s="50"/>
      <c r="R36" s="50"/>
      <c r="S36" s="50"/>
      <c r="T36" s="18">
        <f t="shared" si="0"/>
        <v>59</v>
      </c>
    </row>
    <row r="37" spans="1:20" x14ac:dyDescent="0.2">
      <c r="A37" s="23" t="s">
        <v>32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18">
        <f t="shared" si="0"/>
        <v>0</v>
      </c>
    </row>
    <row r="38" spans="1:20" x14ac:dyDescent="0.2">
      <c r="A38" s="23" t="s">
        <v>33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18">
        <f t="shared" si="0"/>
        <v>0</v>
      </c>
    </row>
    <row r="39" spans="1:20" x14ac:dyDescent="0.2">
      <c r="A39" s="23" t="s">
        <v>34</v>
      </c>
      <c r="B39" s="50"/>
      <c r="C39" s="50"/>
      <c r="D39" s="50"/>
      <c r="E39" s="50"/>
      <c r="F39" s="50"/>
      <c r="G39" s="50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18">
        <f t="shared" si="0"/>
        <v>2</v>
      </c>
    </row>
    <row r="40" spans="1:20" x14ac:dyDescent="0.2">
      <c r="A40" s="23" t="s">
        <v>35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8">
        <f t="shared" si="0"/>
        <v>0</v>
      </c>
    </row>
    <row r="41" spans="1:20" x14ac:dyDescent="0.2">
      <c r="A41" s="19" t="s">
        <v>36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  <c r="Q41" s="26"/>
      <c r="R41" s="26"/>
      <c r="S41" s="26"/>
      <c r="T41" s="27"/>
    </row>
    <row r="42" spans="1:20" x14ac:dyDescent="0.2">
      <c r="A42" s="23" t="s">
        <v>37</v>
      </c>
      <c r="B42" s="50"/>
      <c r="C42" s="50"/>
      <c r="D42" s="50"/>
      <c r="E42" s="50"/>
      <c r="F42" s="50"/>
      <c r="G42" s="50"/>
      <c r="H42" s="50">
        <v>1</v>
      </c>
      <c r="I42" s="50"/>
      <c r="J42" s="50">
        <v>1</v>
      </c>
      <c r="K42" s="50">
        <v>1</v>
      </c>
      <c r="L42" s="50"/>
      <c r="M42" s="50"/>
      <c r="N42" s="50"/>
      <c r="O42" s="50">
        <v>2</v>
      </c>
      <c r="P42" s="50"/>
      <c r="Q42" s="50"/>
      <c r="R42" s="50"/>
      <c r="S42" s="50"/>
      <c r="T42" s="18">
        <f t="shared" ref="T42:T56" si="1">SUM(B42:S42)</f>
        <v>5</v>
      </c>
    </row>
    <row r="43" spans="1:20" x14ac:dyDescent="0.2">
      <c r="A43" s="23" t="s">
        <v>38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18">
        <f t="shared" si="1"/>
        <v>0</v>
      </c>
    </row>
    <row r="44" spans="1:20" x14ac:dyDescent="0.2">
      <c r="A44" s="23" t="s">
        <v>310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18">
        <f t="shared" si="1"/>
        <v>0</v>
      </c>
    </row>
    <row r="45" spans="1:20" x14ac:dyDescent="0.2">
      <c r="A45" s="23" t="s">
        <v>40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18">
        <f t="shared" si="1"/>
        <v>0</v>
      </c>
    </row>
    <row r="46" spans="1:20" x14ac:dyDescent="0.2">
      <c r="A46" s="23" t="s">
        <v>41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18">
        <f t="shared" si="1"/>
        <v>0</v>
      </c>
    </row>
    <row r="47" spans="1:20" x14ac:dyDescent="0.2">
      <c r="A47" s="23" t="s">
        <v>42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18">
        <f t="shared" si="1"/>
        <v>0</v>
      </c>
    </row>
    <row r="48" spans="1:20" x14ac:dyDescent="0.2">
      <c r="A48" s="23" t="s">
        <v>44</v>
      </c>
      <c r="B48" s="50"/>
      <c r="C48" s="50"/>
      <c r="D48" s="50"/>
      <c r="E48" s="50"/>
      <c r="F48" s="50"/>
      <c r="G48" s="50">
        <v>1</v>
      </c>
      <c r="H48" s="50"/>
      <c r="I48" s="50"/>
      <c r="J48" s="50"/>
      <c r="K48" s="50"/>
      <c r="L48" s="50">
        <v>1</v>
      </c>
      <c r="M48" s="50"/>
      <c r="N48" s="50"/>
      <c r="O48" s="50">
        <v>2</v>
      </c>
      <c r="P48" s="50"/>
      <c r="Q48" s="50"/>
      <c r="R48" s="50"/>
      <c r="S48" s="50"/>
      <c r="T48" s="18">
        <f t="shared" si="1"/>
        <v>4</v>
      </c>
    </row>
    <row r="49" spans="1:20" x14ac:dyDescent="0.2">
      <c r="A49" s="23" t="s">
        <v>45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18">
        <f t="shared" si="1"/>
        <v>0</v>
      </c>
    </row>
    <row r="50" spans="1:20" x14ac:dyDescent="0.2">
      <c r="A50" s="23" t="s">
        <v>46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18">
        <f t="shared" si="1"/>
        <v>0</v>
      </c>
    </row>
    <row r="51" spans="1:20" x14ac:dyDescent="0.2">
      <c r="A51" s="23" t="s">
        <v>47</v>
      </c>
      <c r="B51" s="50"/>
      <c r="C51" s="50"/>
      <c r="D51" s="50"/>
      <c r="E51" s="50"/>
      <c r="F51" s="50"/>
      <c r="G51" s="50">
        <v>2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18">
        <f t="shared" si="1"/>
        <v>2</v>
      </c>
    </row>
    <row r="52" spans="1:20" x14ac:dyDescent="0.2">
      <c r="A52" s="23" t="s">
        <v>48</v>
      </c>
      <c r="B52" s="50"/>
      <c r="C52" s="50"/>
      <c r="D52" s="50"/>
      <c r="E52" s="50"/>
      <c r="F52" s="50"/>
      <c r="G52" s="50"/>
      <c r="H52" s="50"/>
      <c r="I52" s="50"/>
      <c r="J52" s="50">
        <v>2</v>
      </c>
      <c r="K52" s="50"/>
      <c r="L52" s="50"/>
      <c r="M52" s="50"/>
      <c r="N52" s="50"/>
      <c r="O52" s="50"/>
      <c r="P52" s="50"/>
      <c r="Q52" s="50"/>
      <c r="R52" s="50"/>
      <c r="S52" s="50"/>
      <c r="T52" s="18">
        <f t="shared" si="1"/>
        <v>2</v>
      </c>
    </row>
    <row r="53" spans="1:20" x14ac:dyDescent="0.2">
      <c r="A53" s="23" t="s">
        <v>49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18">
        <f t="shared" si="1"/>
        <v>0</v>
      </c>
    </row>
    <row r="54" spans="1:20" x14ac:dyDescent="0.2">
      <c r="A54" s="23" t="s">
        <v>50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18">
        <f t="shared" si="1"/>
        <v>0</v>
      </c>
    </row>
    <row r="55" spans="1:20" x14ac:dyDescent="0.2">
      <c r="A55" s="23" t="s">
        <v>263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18">
        <f t="shared" si="1"/>
        <v>0</v>
      </c>
    </row>
    <row r="56" spans="1:20" x14ac:dyDescent="0.2">
      <c r="A56" s="23" t="s">
        <v>52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18">
        <f t="shared" si="1"/>
        <v>0</v>
      </c>
    </row>
    <row r="57" spans="1:20" x14ac:dyDescent="0.2">
      <c r="A57" s="19" t="s">
        <v>53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6"/>
      <c r="T57" s="27"/>
    </row>
    <row r="58" spans="1:20" x14ac:dyDescent="0.2">
      <c r="A58" s="23" t="s">
        <v>54</v>
      </c>
      <c r="B58" s="50"/>
      <c r="C58" s="50"/>
      <c r="D58" s="50">
        <v>3</v>
      </c>
      <c r="E58" s="50"/>
      <c r="F58" s="50"/>
      <c r="G58" s="50"/>
      <c r="H58" s="50">
        <v>1</v>
      </c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18">
        <f t="shared" ref="T58:T63" si="2">SUM(B58:S58)</f>
        <v>4</v>
      </c>
    </row>
    <row r="59" spans="1:20" ht="13.5" x14ac:dyDescent="0.2">
      <c r="A59" s="23" t="s">
        <v>311</v>
      </c>
      <c r="B59" s="50"/>
      <c r="C59" s="50"/>
      <c r="D59" s="50">
        <v>3</v>
      </c>
      <c r="E59" s="50"/>
      <c r="F59" s="50"/>
      <c r="G59" s="50">
        <v>2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18">
        <f t="shared" si="2"/>
        <v>5</v>
      </c>
    </row>
    <row r="60" spans="1:20" ht="13.5" x14ac:dyDescent="0.2">
      <c r="A60" s="23" t="s">
        <v>312</v>
      </c>
      <c r="B60" s="50"/>
      <c r="C60" s="50"/>
      <c r="D60" s="50"/>
      <c r="E60" s="50"/>
      <c r="F60" s="50"/>
      <c r="G60" s="50"/>
      <c r="H60" s="50">
        <v>2</v>
      </c>
      <c r="I60" s="50"/>
      <c r="J60" s="50">
        <v>2</v>
      </c>
      <c r="K60" s="50">
        <v>4</v>
      </c>
      <c r="L60" s="50"/>
      <c r="M60" s="50"/>
      <c r="N60" s="50">
        <v>1</v>
      </c>
      <c r="O60" s="50"/>
      <c r="P60" s="50"/>
      <c r="Q60" s="50"/>
      <c r="R60" s="50"/>
      <c r="S60" s="50"/>
      <c r="T60" s="18">
        <f t="shared" si="2"/>
        <v>9</v>
      </c>
    </row>
    <row r="61" spans="1:20" x14ac:dyDescent="0.2">
      <c r="A61" s="23" t="s">
        <v>56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18">
        <f t="shared" si="2"/>
        <v>0</v>
      </c>
    </row>
    <row r="62" spans="1:20" x14ac:dyDescent="0.2">
      <c r="A62" s="23" t="s">
        <v>57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18">
        <f t="shared" si="2"/>
        <v>0</v>
      </c>
    </row>
    <row r="63" spans="1:20" x14ac:dyDescent="0.2">
      <c r="A63" s="23" t="s">
        <v>58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18">
        <f t="shared" si="2"/>
        <v>0</v>
      </c>
    </row>
    <row r="64" spans="1:20" x14ac:dyDescent="0.2">
      <c r="A64" s="19" t="s">
        <v>59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6"/>
      <c r="Q64" s="26"/>
      <c r="R64" s="26"/>
      <c r="S64" s="26"/>
      <c r="T64" s="27"/>
    </row>
    <row r="65" spans="1:20" x14ac:dyDescent="0.2">
      <c r="A65" s="23" t="s">
        <v>60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18">
        <f>SUM(B65:S65)</f>
        <v>0</v>
      </c>
    </row>
    <row r="66" spans="1:20" x14ac:dyDescent="0.2">
      <c r="A66" s="23" t="s">
        <v>61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18">
        <f>SUM(B66:S66)</f>
        <v>0</v>
      </c>
    </row>
    <row r="67" spans="1:20" x14ac:dyDescent="0.2">
      <c r="A67" s="23" t="s">
        <v>62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18">
        <f>SUM(B67:S67)</f>
        <v>0</v>
      </c>
    </row>
    <row r="68" spans="1:20" x14ac:dyDescent="0.2">
      <c r="A68" s="19" t="s">
        <v>63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6"/>
      <c r="Q68" s="26"/>
      <c r="R68" s="26"/>
      <c r="S68" s="26"/>
      <c r="T68" s="27"/>
    </row>
    <row r="69" spans="1:20" x14ac:dyDescent="0.2">
      <c r="A69" s="23" t="s">
        <v>64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18">
        <f t="shared" ref="T69:T81" si="3">SUM(B69:S69)</f>
        <v>0</v>
      </c>
    </row>
    <row r="70" spans="1:20" x14ac:dyDescent="0.2">
      <c r="A70" s="23" t="s">
        <v>65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18">
        <f t="shared" si="3"/>
        <v>0</v>
      </c>
    </row>
    <row r="71" spans="1:20" x14ac:dyDescent="0.2">
      <c r="A71" s="23" t="s">
        <v>66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>
        <v>2</v>
      </c>
      <c r="M71" s="50"/>
      <c r="N71" s="50"/>
      <c r="O71" s="50"/>
      <c r="P71" s="50"/>
      <c r="Q71" s="50"/>
      <c r="R71" s="50"/>
      <c r="S71" s="50"/>
      <c r="T71" s="18">
        <f t="shared" si="3"/>
        <v>2</v>
      </c>
    </row>
    <row r="72" spans="1:20" x14ac:dyDescent="0.2">
      <c r="A72" s="23" t="s">
        <v>67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18">
        <f t="shared" si="3"/>
        <v>0</v>
      </c>
    </row>
    <row r="73" spans="1:20" x14ac:dyDescent="0.2">
      <c r="A73" s="23" t="s">
        <v>68</v>
      </c>
      <c r="B73" s="50"/>
      <c r="C73" s="50"/>
      <c r="D73" s="50"/>
      <c r="E73" s="50"/>
      <c r="F73" s="50"/>
      <c r="G73" s="50">
        <v>6</v>
      </c>
      <c r="H73" s="50"/>
      <c r="I73" s="50"/>
      <c r="J73" s="50"/>
      <c r="K73" s="50"/>
      <c r="L73" s="50">
        <v>4</v>
      </c>
      <c r="M73" s="50">
        <v>1</v>
      </c>
      <c r="N73" s="50"/>
      <c r="O73" s="50"/>
      <c r="P73" s="50"/>
      <c r="Q73" s="50"/>
      <c r="R73" s="50"/>
      <c r="S73" s="50"/>
      <c r="T73" s="18">
        <f t="shared" si="3"/>
        <v>11</v>
      </c>
    </row>
    <row r="74" spans="1:20" x14ac:dyDescent="0.2">
      <c r="A74" s="23" t="s">
        <v>69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18">
        <f t="shared" si="3"/>
        <v>0</v>
      </c>
    </row>
    <row r="75" spans="1:20" x14ac:dyDescent="0.2">
      <c r="A75" s="23" t="s">
        <v>70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18">
        <f t="shared" si="3"/>
        <v>0</v>
      </c>
    </row>
    <row r="76" spans="1:20" x14ac:dyDescent="0.2">
      <c r="A76" s="23" t="s">
        <v>71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18">
        <f t="shared" si="3"/>
        <v>0</v>
      </c>
    </row>
    <row r="77" spans="1:20" x14ac:dyDescent="0.2">
      <c r="A77" s="23" t="s">
        <v>72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18">
        <f t="shared" si="3"/>
        <v>0</v>
      </c>
    </row>
    <row r="78" spans="1:20" x14ac:dyDescent="0.2">
      <c r="A78" s="23" t="s">
        <v>73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18">
        <f t="shared" si="3"/>
        <v>0</v>
      </c>
    </row>
    <row r="79" spans="1:20" x14ac:dyDescent="0.2">
      <c r="A79" s="23" t="s">
        <v>74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18">
        <f t="shared" si="3"/>
        <v>0</v>
      </c>
    </row>
    <row r="80" spans="1:20" x14ac:dyDescent="0.2">
      <c r="A80" s="23" t="s">
        <v>75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18">
        <f t="shared" si="3"/>
        <v>0</v>
      </c>
    </row>
    <row r="81" spans="1:20" x14ac:dyDescent="0.2">
      <c r="A81" s="23" t="s">
        <v>76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18">
        <f t="shared" si="3"/>
        <v>0</v>
      </c>
    </row>
    <row r="82" spans="1:20" x14ac:dyDescent="0.2">
      <c r="A82" s="19" t="s">
        <v>77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6"/>
      <c r="Q82" s="26"/>
      <c r="R82" s="26"/>
      <c r="S82" s="26"/>
      <c r="T82" s="27"/>
    </row>
    <row r="83" spans="1:20" x14ac:dyDescent="0.2">
      <c r="A83" s="23" t="s">
        <v>78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">
        <f t="shared" ref="T83:T89" si="4">SUM(B83:S83)</f>
        <v>0</v>
      </c>
    </row>
    <row r="84" spans="1:20" x14ac:dyDescent="0.2">
      <c r="A84" s="23" t="s">
        <v>79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">
        <f t="shared" si="4"/>
        <v>0</v>
      </c>
    </row>
    <row r="85" spans="1:20" x14ac:dyDescent="0.2">
      <c r="A85" s="23" t="s">
        <v>80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8">
        <f t="shared" si="4"/>
        <v>0</v>
      </c>
    </row>
    <row r="86" spans="1:20" x14ac:dyDescent="0.2">
      <c r="A86" s="23" t="s">
        <v>81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8">
        <f t="shared" si="4"/>
        <v>0</v>
      </c>
    </row>
    <row r="87" spans="1:20" x14ac:dyDescent="0.2">
      <c r="A87" s="23" t="s">
        <v>82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8">
        <f t="shared" si="4"/>
        <v>0</v>
      </c>
    </row>
    <row r="88" spans="1:20" x14ac:dyDescent="0.2">
      <c r="A88" s="23" t="s">
        <v>83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18">
        <f t="shared" si="4"/>
        <v>0</v>
      </c>
    </row>
    <row r="89" spans="1:20" x14ac:dyDescent="0.2">
      <c r="A89" s="23" t="s">
        <v>84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18">
        <f t="shared" si="4"/>
        <v>0</v>
      </c>
    </row>
    <row r="90" spans="1:20" x14ac:dyDescent="0.2">
      <c r="A90" s="19" t="s">
        <v>313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6"/>
      <c r="Q90" s="26"/>
      <c r="R90" s="26"/>
      <c r="S90" s="26"/>
      <c r="T90" s="27"/>
    </row>
    <row r="91" spans="1:20" ht="13.5" x14ac:dyDescent="0.2">
      <c r="A91" s="23" t="s">
        <v>314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18">
        <f>SUM(B91:S91)</f>
        <v>0</v>
      </c>
    </row>
    <row r="92" spans="1:20" x14ac:dyDescent="0.2">
      <c r="A92" s="23" t="s">
        <v>87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18">
        <f>SUM(B92:S92)</f>
        <v>0</v>
      </c>
    </row>
    <row r="93" spans="1:20" x14ac:dyDescent="0.2">
      <c r="A93" s="23" t="s">
        <v>88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18">
        <f>SUM(B93:S93)</f>
        <v>0</v>
      </c>
    </row>
    <row r="94" spans="1:20" x14ac:dyDescent="0.2">
      <c r="A94" s="19" t="s">
        <v>89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6"/>
      <c r="Q94" s="26"/>
      <c r="R94" s="26"/>
      <c r="S94" s="26"/>
      <c r="T94" s="27"/>
    </row>
    <row r="95" spans="1:20" x14ac:dyDescent="0.2">
      <c r="A95" s="23" t="s">
        <v>90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18">
        <f t="shared" ref="T95:T103" si="5">SUM(B95:S95)</f>
        <v>0</v>
      </c>
    </row>
    <row r="96" spans="1:20" x14ac:dyDescent="0.2">
      <c r="A96" s="23" t="s">
        <v>91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18">
        <f t="shared" si="5"/>
        <v>0</v>
      </c>
    </row>
    <row r="97" spans="1:20" x14ac:dyDescent="0.2">
      <c r="A97" s="23" t="s">
        <v>92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>
        <v>1</v>
      </c>
      <c r="P97" s="50"/>
      <c r="Q97" s="50"/>
      <c r="R97" s="50"/>
      <c r="S97" s="50"/>
      <c r="T97" s="18">
        <f t="shared" si="5"/>
        <v>1</v>
      </c>
    </row>
    <row r="98" spans="1:20" x14ac:dyDescent="0.2">
      <c r="A98" s="23" t="s">
        <v>93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18">
        <f t="shared" si="5"/>
        <v>0</v>
      </c>
    </row>
    <row r="99" spans="1:20" x14ac:dyDescent="0.2">
      <c r="A99" s="23" t="s">
        <v>94</v>
      </c>
      <c r="B99" s="50"/>
      <c r="C99" s="50"/>
      <c r="D99" s="50"/>
      <c r="E99" s="50"/>
      <c r="F99" s="50"/>
      <c r="G99" s="50">
        <v>1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18">
        <f t="shared" si="5"/>
        <v>1</v>
      </c>
    </row>
    <row r="100" spans="1:20" x14ac:dyDescent="0.2">
      <c r="A100" s="23" t="s">
        <v>95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18">
        <f t="shared" si="5"/>
        <v>0</v>
      </c>
    </row>
    <row r="101" spans="1:20" x14ac:dyDescent="0.2">
      <c r="A101" s="23" t="s">
        <v>96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18">
        <f t="shared" si="5"/>
        <v>0</v>
      </c>
    </row>
    <row r="102" spans="1:20" x14ac:dyDescent="0.2">
      <c r="A102" s="23" t="s">
        <v>97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18">
        <f t="shared" si="5"/>
        <v>0</v>
      </c>
    </row>
    <row r="103" spans="1:20" x14ac:dyDescent="0.2">
      <c r="A103" s="23" t="s">
        <v>98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18">
        <f t="shared" si="5"/>
        <v>0</v>
      </c>
    </row>
    <row r="104" spans="1:20" x14ac:dyDescent="0.2">
      <c r="A104" s="19" t="s">
        <v>99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7"/>
    </row>
    <row r="105" spans="1:20" x14ac:dyDescent="0.2">
      <c r="A105" s="23" t="s">
        <v>100</v>
      </c>
      <c r="B105" s="24"/>
      <c r="C105" s="24"/>
      <c r="D105" s="24"/>
      <c r="E105" s="24"/>
      <c r="F105" s="24"/>
      <c r="G105" s="24">
        <v>1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18">
        <f>SUM(B105:S105)</f>
        <v>1</v>
      </c>
    </row>
    <row r="106" spans="1:20" x14ac:dyDescent="0.2">
      <c r="A106" s="19" t="s">
        <v>101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7"/>
    </row>
    <row r="107" spans="1:20" x14ac:dyDescent="0.2">
      <c r="A107" s="23" t="s">
        <v>102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18">
        <f>SUM(B107:S107)</f>
        <v>0</v>
      </c>
    </row>
    <row r="108" spans="1:20" x14ac:dyDescent="0.2">
      <c r="A108" s="23" t="s">
        <v>103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>
        <v>4</v>
      </c>
      <c r="L108" s="50"/>
      <c r="M108" s="50"/>
      <c r="N108" s="50"/>
      <c r="O108" s="50"/>
      <c r="P108" s="50"/>
      <c r="Q108" s="50"/>
      <c r="R108" s="50"/>
      <c r="S108" s="50"/>
      <c r="T108" s="18">
        <f>SUM(B108:S108)</f>
        <v>4</v>
      </c>
    </row>
    <row r="109" spans="1:20" x14ac:dyDescent="0.2">
      <c r="A109" s="19" t="s">
        <v>104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7"/>
    </row>
    <row r="110" spans="1:20" x14ac:dyDescent="0.2">
      <c r="A110" s="23" t="s">
        <v>105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18">
        <f>SUM(B110:S110)</f>
        <v>0</v>
      </c>
    </row>
    <row r="111" spans="1:20" x14ac:dyDescent="0.2">
      <c r="A111" s="23" t="s">
        <v>106</v>
      </c>
      <c r="B111" s="50"/>
      <c r="C111" s="50"/>
      <c r="D111" s="50"/>
      <c r="E111" s="50"/>
      <c r="F111" s="50"/>
      <c r="G111" s="50"/>
      <c r="H111" s="50">
        <v>3</v>
      </c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18">
        <f>SUM(B111:S111)</f>
        <v>3</v>
      </c>
    </row>
    <row r="112" spans="1:20" x14ac:dyDescent="0.2">
      <c r="A112" s="23" t="s">
        <v>416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18">
        <f>SUM(B112:S112)</f>
        <v>0</v>
      </c>
    </row>
    <row r="113" spans="1:20" x14ac:dyDescent="0.2">
      <c r="A113" s="23" t="s">
        <v>107</v>
      </c>
      <c r="B113" s="50"/>
      <c r="C113" s="50"/>
      <c r="D113" s="50"/>
      <c r="E113" s="50"/>
      <c r="F113" s="50"/>
      <c r="G113" s="50">
        <v>2</v>
      </c>
      <c r="H113" s="50">
        <v>1</v>
      </c>
      <c r="I113" s="50"/>
      <c r="J113" s="50">
        <v>1</v>
      </c>
      <c r="K113" s="50">
        <v>1</v>
      </c>
      <c r="L113" s="50"/>
      <c r="M113" s="50">
        <v>1</v>
      </c>
      <c r="N113" s="50"/>
      <c r="O113" s="50">
        <v>3</v>
      </c>
      <c r="P113" s="50"/>
      <c r="Q113" s="50"/>
      <c r="R113" s="50"/>
      <c r="S113" s="50"/>
      <c r="T113" s="18">
        <f>SUM(B113:S113)</f>
        <v>9</v>
      </c>
    </row>
    <row r="114" spans="1:20" x14ac:dyDescent="0.2">
      <c r="A114" s="19" t="s">
        <v>108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7"/>
    </row>
    <row r="115" spans="1:20" x14ac:dyDescent="0.2">
      <c r="A115" s="23" t="s">
        <v>109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>
        <v>1</v>
      </c>
      <c r="M115" s="24"/>
      <c r="N115" s="24"/>
      <c r="O115" s="24"/>
      <c r="P115" s="24"/>
      <c r="Q115" s="24"/>
      <c r="R115" s="24"/>
      <c r="S115" s="24"/>
      <c r="T115" s="18">
        <f>SUM(B115:S115)</f>
        <v>1</v>
      </c>
    </row>
    <row r="116" spans="1:20" x14ac:dyDescent="0.2">
      <c r="A116" s="19" t="s">
        <v>110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7"/>
    </row>
    <row r="117" spans="1:20" x14ac:dyDescent="0.2">
      <c r="A117" s="30" t="s">
        <v>315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18">
        <f t="shared" ref="T117:T127" si="6">SUM(B117:S117)</f>
        <v>0</v>
      </c>
    </row>
    <row r="118" spans="1:20" ht="15" x14ac:dyDescent="0.2">
      <c r="A118" s="23" t="s">
        <v>112</v>
      </c>
      <c r="B118" s="51"/>
      <c r="C118" s="51"/>
      <c r="D118" s="51"/>
      <c r="E118" s="51"/>
      <c r="F118" s="51"/>
      <c r="G118" s="51">
        <v>3</v>
      </c>
      <c r="H118" s="51">
        <v>1</v>
      </c>
      <c r="I118" s="51"/>
      <c r="J118" s="51"/>
      <c r="K118" s="50"/>
      <c r="L118" s="50">
        <v>1</v>
      </c>
      <c r="M118" s="50">
        <v>1</v>
      </c>
      <c r="N118" s="50"/>
      <c r="O118" s="50">
        <v>1</v>
      </c>
      <c r="P118" s="50"/>
      <c r="Q118" s="50"/>
      <c r="R118" s="50"/>
      <c r="S118" s="50"/>
      <c r="T118" s="18">
        <f t="shared" si="6"/>
        <v>7</v>
      </c>
    </row>
    <row r="119" spans="1:20" ht="15" x14ac:dyDescent="0.2">
      <c r="A119" s="23" t="s">
        <v>113</v>
      </c>
      <c r="B119" s="51"/>
      <c r="C119" s="51"/>
      <c r="D119" s="51"/>
      <c r="E119" s="51"/>
      <c r="F119" s="51"/>
      <c r="G119" s="51">
        <v>3</v>
      </c>
      <c r="H119" s="51">
        <v>2</v>
      </c>
      <c r="I119" s="51"/>
      <c r="J119" s="51"/>
      <c r="K119" s="50"/>
      <c r="L119" s="50"/>
      <c r="M119" s="50"/>
      <c r="N119" s="50"/>
      <c r="O119" s="50"/>
      <c r="P119" s="50"/>
      <c r="Q119" s="50"/>
      <c r="R119" s="50"/>
      <c r="S119" s="50"/>
      <c r="T119" s="18">
        <f t="shared" si="6"/>
        <v>5</v>
      </c>
    </row>
    <row r="120" spans="1:20" ht="15" x14ac:dyDescent="0.2">
      <c r="A120" s="23" t="s">
        <v>114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0"/>
      <c r="L120" s="50"/>
      <c r="M120" s="50"/>
      <c r="N120" s="50"/>
      <c r="O120" s="50"/>
      <c r="P120" s="50"/>
      <c r="Q120" s="50"/>
      <c r="R120" s="50"/>
      <c r="S120" s="50"/>
      <c r="T120" s="18">
        <f t="shared" si="6"/>
        <v>0</v>
      </c>
    </row>
    <row r="121" spans="1:20" ht="15" x14ac:dyDescent="0.2">
      <c r="A121" s="23" t="s">
        <v>115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0"/>
      <c r="L121" s="50"/>
      <c r="M121" s="50"/>
      <c r="N121" s="50"/>
      <c r="O121" s="50"/>
      <c r="P121" s="50"/>
      <c r="Q121" s="50"/>
      <c r="R121" s="50"/>
      <c r="S121" s="50"/>
      <c r="T121" s="18">
        <f t="shared" si="6"/>
        <v>0</v>
      </c>
    </row>
    <row r="122" spans="1:20" ht="15" x14ac:dyDescent="0.2">
      <c r="A122" s="23" t="s">
        <v>116</v>
      </c>
      <c r="B122" s="51"/>
      <c r="C122" s="51"/>
      <c r="D122" s="51">
        <v>1</v>
      </c>
      <c r="E122" s="51"/>
      <c r="F122" s="51"/>
      <c r="G122" s="51">
        <v>1</v>
      </c>
      <c r="H122" s="51"/>
      <c r="I122" s="51"/>
      <c r="J122" s="51">
        <v>1</v>
      </c>
      <c r="K122" s="50"/>
      <c r="L122" s="50"/>
      <c r="M122" s="50"/>
      <c r="N122" s="50"/>
      <c r="O122" s="50">
        <v>1</v>
      </c>
      <c r="P122" s="50"/>
      <c r="Q122" s="50"/>
      <c r="R122" s="50"/>
      <c r="S122" s="50"/>
      <c r="T122" s="18">
        <f t="shared" si="6"/>
        <v>4</v>
      </c>
    </row>
    <row r="123" spans="1:20" ht="15" x14ac:dyDescent="0.2">
      <c r="A123" s="23" t="s">
        <v>117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0"/>
      <c r="L123" s="50"/>
      <c r="M123" s="50"/>
      <c r="N123" s="50"/>
      <c r="O123" s="50"/>
      <c r="P123" s="50"/>
      <c r="Q123" s="50"/>
      <c r="R123" s="50"/>
      <c r="S123" s="50"/>
      <c r="T123" s="18">
        <f t="shared" si="6"/>
        <v>0</v>
      </c>
    </row>
    <row r="124" spans="1:20" ht="15" x14ac:dyDescent="0.2">
      <c r="A124" s="30" t="s">
        <v>316</v>
      </c>
      <c r="B124" s="51">
        <v>2</v>
      </c>
      <c r="C124" s="51"/>
      <c r="D124" s="51"/>
      <c r="E124" s="51"/>
      <c r="F124" s="51"/>
      <c r="G124" s="51">
        <v>1</v>
      </c>
      <c r="H124" s="51"/>
      <c r="I124" s="51"/>
      <c r="J124" s="51">
        <v>4</v>
      </c>
      <c r="K124" s="50"/>
      <c r="L124" s="50">
        <v>1</v>
      </c>
      <c r="M124" s="50"/>
      <c r="N124" s="50"/>
      <c r="O124" s="50"/>
      <c r="P124" s="50">
        <v>1</v>
      </c>
      <c r="Q124" s="50"/>
      <c r="R124" s="50"/>
      <c r="S124" s="50"/>
      <c r="T124" s="18">
        <f t="shared" si="6"/>
        <v>9</v>
      </c>
    </row>
    <row r="125" spans="1:20" ht="15" x14ac:dyDescent="0.2">
      <c r="A125" s="23" t="s">
        <v>119</v>
      </c>
      <c r="B125" s="51"/>
      <c r="C125" s="51"/>
      <c r="D125" s="51"/>
      <c r="E125" s="51"/>
      <c r="F125" s="51"/>
      <c r="G125" s="51">
        <v>1</v>
      </c>
      <c r="H125" s="51"/>
      <c r="I125" s="51"/>
      <c r="J125" s="51"/>
      <c r="K125" s="50"/>
      <c r="L125" s="50"/>
      <c r="M125" s="50"/>
      <c r="N125" s="50"/>
      <c r="O125" s="50"/>
      <c r="P125" s="50"/>
      <c r="Q125" s="50"/>
      <c r="R125" s="50"/>
      <c r="S125" s="50"/>
      <c r="T125" s="18">
        <f t="shared" si="6"/>
        <v>1</v>
      </c>
    </row>
    <row r="126" spans="1:20" ht="15" x14ac:dyDescent="0.2">
      <c r="A126" s="23" t="s">
        <v>120</v>
      </c>
      <c r="B126" s="51"/>
      <c r="C126" s="51"/>
      <c r="D126" s="51">
        <v>2</v>
      </c>
      <c r="E126" s="51"/>
      <c r="F126" s="51"/>
      <c r="G126" s="51">
        <v>3</v>
      </c>
      <c r="H126" s="51">
        <v>4</v>
      </c>
      <c r="I126" s="51"/>
      <c r="J126" s="51">
        <v>1</v>
      </c>
      <c r="K126" s="50">
        <v>1</v>
      </c>
      <c r="L126" s="50"/>
      <c r="M126" s="50">
        <v>1</v>
      </c>
      <c r="N126" s="50"/>
      <c r="O126" s="50">
        <v>5</v>
      </c>
      <c r="P126" s="50"/>
      <c r="Q126" s="50"/>
      <c r="R126" s="50"/>
      <c r="S126" s="50"/>
      <c r="T126" s="18">
        <f t="shared" si="6"/>
        <v>17</v>
      </c>
    </row>
    <row r="127" spans="1:20" ht="15" x14ac:dyDescent="0.2">
      <c r="A127" s="23" t="s">
        <v>121</v>
      </c>
      <c r="B127" s="51"/>
      <c r="C127" s="51"/>
      <c r="D127" s="51"/>
      <c r="E127" s="51"/>
      <c r="F127" s="51"/>
      <c r="G127" s="51">
        <v>3</v>
      </c>
      <c r="H127" s="51">
        <v>2</v>
      </c>
      <c r="I127" s="51"/>
      <c r="J127" s="51"/>
      <c r="K127" s="50"/>
      <c r="L127" s="50">
        <v>2</v>
      </c>
      <c r="M127" s="50"/>
      <c r="N127" s="50"/>
      <c r="O127" s="50"/>
      <c r="P127" s="50"/>
      <c r="Q127" s="50"/>
      <c r="R127" s="50"/>
      <c r="S127" s="50"/>
      <c r="T127" s="18">
        <f t="shared" si="6"/>
        <v>7</v>
      </c>
    </row>
    <row r="128" spans="1:20" x14ac:dyDescent="0.2">
      <c r="A128" s="19" t="s">
        <v>122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7"/>
    </row>
    <row r="129" spans="1:20" ht="15" x14ac:dyDescent="0.2">
      <c r="A129" s="23" t="s">
        <v>123</v>
      </c>
      <c r="B129" s="51">
        <v>1</v>
      </c>
      <c r="C129" s="51"/>
      <c r="D129" s="51"/>
      <c r="E129" s="51"/>
      <c r="F129" s="51"/>
      <c r="G129" s="51">
        <v>4</v>
      </c>
      <c r="H129" s="51">
        <v>2</v>
      </c>
      <c r="I129" s="51"/>
      <c r="J129" s="51">
        <v>6</v>
      </c>
      <c r="K129" s="50">
        <v>4</v>
      </c>
      <c r="L129" s="50">
        <v>2</v>
      </c>
      <c r="M129" s="50"/>
      <c r="N129" s="50"/>
      <c r="O129" s="50">
        <v>1</v>
      </c>
      <c r="P129" s="50"/>
      <c r="Q129" s="50"/>
      <c r="R129" s="50"/>
      <c r="S129" s="50"/>
      <c r="T129" s="18">
        <f t="shared" ref="T129:T139" si="7">SUM(B129:S129)</f>
        <v>20</v>
      </c>
    </row>
    <row r="130" spans="1:20" ht="15" x14ac:dyDescent="0.2">
      <c r="A130" s="23" t="s">
        <v>317</v>
      </c>
      <c r="B130" s="51"/>
      <c r="C130" s="51"/>
      <c r="D130" s="51"/>
      <c r="E130" s="51"/>
      <c r="F130" s="51"/>
      <c r="G130" s="51">
        <v>1</v>
      </c>
      <c r="H130" s="51"/>
      <c r="I130" s="51"/>
      <c r="J130" s="51"/>
      <c r="K130" s="50"/>
      <c r="L130" s="50"/>
      <c r="M130" s="50"/>
      <c r="N130" s="50"/>
      <c r="O130" s="50"/>
      <c r="P130" s="50"/>
      <c r="Q130" s="50"/>
      <c r="R130" s="50"/>
      <c r="S130" s="50"/>
      <c r="T130" s="18">
        <f t="shared" si="7"/>
        <v>1</v>
      </c>
    </row>
    <row r="131" spans="1:20" ht="15" x14ac:dyDescent="0.2">
      <c r="A131" s="23" t="s">
        <v>125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0"/>
      <c r="L131" s="50"/>
      <c r="M131" s="50"/>
      <c r="N131" s="50"/>
      <c r="O131" s="50">
        <v>1</v>
      </c>
      <c r="P131" s="50"/>
      <c r="Q131" s="50"/>
      <c r="R131" s="50"/>
      <c r="S131" s="50"/>
      <c r="T131" s="18">
        <f t="shared" si="7"/>
        <v>1</v>
      </c>
    </row>
    <row r="132" spans="1:20" ht="15" x14ac:dyDescent="0.2">
      <c r="A132" s="23" t="s">
        <v>279</v>
      </c>
      <c r="B132" s="51"/>
      <c r="C132" s="51"/>
      <c r="D132" s="51"/>
      <c r="E132" s="51"/>
      <c r="F132" s="51"/>
      <c r="G132" s="51"/>
      <c r="H132" s="51"/>
      <c r="I132" s="51"/>
      <c r="J132" s="51"/>
      <c r="K132" s="50"/>
      <c r="L132" s="50"/>
      <c r="M132" s="50">
        <v>1</v>
      </c>
      <c r="N132" s="50"/>
      <c r="O132" s="50"/>
      <c r="P132" s="50"/>
      <c r="Q132" s="50"/>
      <c r="R132" s="50"/>
      <c r="S132" s="50"/>
      <c r="T132" s="18">
        <f t="shared" si="7"/>
        <v>1</v>
      </c>
    </row>
    <row r="133" spans="1:20" ht="15" x14ac:dyDescent="0.2">
      <c r="A133" s="23" t="s">
        <v>126</v>
      </c>
      <c r="B133" s="51"/>
      <c r="C133" s="51"/>
      <c r="D133" s="51"/>
      <c r="E133" s="51"/>
      <c r="F133" s="51"/>
      <c r="G133" s="51">
        <v>2</v>
      </c>
      <c r="H133" s="51"/>
      <c r="I133" s="51"/>
      <c r="J133" s="51">
        <v>1</v>
      </c>
      <c r="K133" s="50">
        <v>2</v>
      </c>
      <c r="L133" s="50">
        <v>2</v>
      </c>
      <c r="M133" s="50"/>
      <c r="N133" s="50">
        <v>2</v>
      </c>
      <c r="O133" s="50">
        <v>2</v>
      </c>
      <c r="P133" s="50"/>
      <c r="Q133" s="50"/>
      <c r="R133" s="50"/>
      <c r="S133" s="50"/>
      <c r="T133" s="18">
        <f t="shared" si="7"/>
        <v>11</v>
      </c>
    </row>
    <row r="134" spans="1:20" ht="15" x14ac:dyDescent="0.2">
      <c r="A134" s="23" t="s">
        <v>127</v>
      </c>
      <c r="B134" s="51"/>
      <c r="C134" s="51"/>
      <c r="D134" s="51"/>
      <c r="E134" s="51"/>
      <c r="F134" s="51"/>
      <c r="G134" s="51"/>
      <c r="H134" s="51"/>
      <c r="I134" s="51"/>
      <c r="J134" s="51"/>
      <c r="K134" s="50"/>
      <c r="L134" s="50"/>
      <c r="M134" s="50"/>
      <c r="N134" s="50"/>
      <c r="O134" s="50"/>
      <c r="P134" s="50"/>
      <c r="Q134" s="50"/>
      <c r="R134" s="50"/>
      <c r="S134" s="50"/>
      <c r="T134" s="18">
        <f t="shared" si="7"/>
        <v>0</v>
      </c>
    </row>
    <row r="135" spans="1:20" ht="15" x14ac:dyDescent="0.2">
      <c r="A135" s="23" t="s">
        <v>128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0"/>
      <c r="L135" s="50"/>
      <c r="M135" s="50">
        <v>2</v>
      </c>
      <c r="N135" s="50"/>
      <c r="O135" s="50"/>
      <c r="P135" s="50"/>
      <c r="Q135" s="50"/>
      <c r="R135" s="50"/>
      <c r="S135" s="50"/>
      <c r="T135" s="18">
        <f t="shared" si="7"/>
        <v>2</v>
      </c>
    </row>
    <row r="136" spans="1:20" ht="15" x14ac:dyDescent="0.2">
      <c r="A136" s="23" t="s">
        <v>129</v>
      </c>
      <c r="B136" s="51"/>
      <c r="C136" s="51"/>
      <c r="D136" s="51"/>
      <c r="E136" s="51"/>
      <c r="F136" s="51"/>
      <c r="G136" s="51"/>
      <c r="H136" s="51">
        <v>1</v>
      </c>
      <c r="I136" s="51"/>
      <c r="J136" s="51"/>
      <c r="K136" s="50"/>
      <c r="L136" s="50"/>
      <c r="M136" s="50"/>
      <c r="N136" s="50"/>
      <c r="O136" s="50">
        <v>1</v>
      </c>
      <c r="P136" s="50"/>
      <c r="Q136" s="50"/>
      <c r="R136" s="50"/>
      <c r="S136" s="50"/>
      <c r="T136" s="18">
        <f t="shared" si="7"/>
        <v>2</v>
      </c>
    </row>
    <row r="137" spans="1:20" ht="15" x14ac:dyDescent="0.2">
      <c r="A137" s="23" t="s">
        <v>130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0"/>
      <c r="L137" s="50"/>
      <c r="M137" s="50"/>
      <c r="N137" s="50"/>
      <c r="O137" s="50"/>
      <c r="P137" s="50"/>
      <c r="Q137" s="50"/>
      <c r="R137" s="50"/>
      <c r="S137" s="50"/>
      <c r="T137" s="18">
        <f t="shared" si="7"/>
        <v>0</v>
      </c>
    </row>
    <row r="138" spans="1:20" ht="15" x14ac:dyDescent="0.2">
      <c r="A138" s="23" t="s">
        <v>131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0"/>
      <c r="L138" s="50"/>
      <c r="M138" s="50"/>
      <c r="N138" s="50"/>
      <c r="O138" s="50"/>
      <c r="P138" s="50"/>
      <c r="Q138" s="50"/>
      <c r="R138" s="50"/>
      <c r="S138" s="50"/>
      <c r="T138" s="18">
        <f t="shared" si="7"/>
        <v>0</v>
      </c>
    </row>
    <row r="139" spans="1:20" ht="15" x14ac:dyDescent="0.2">
      <c r="A139" s="23" t="s">
        <v>132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0"/>
      <c r="L139" s="50"/>
      <c r="M139" s="50"/>
      <c r="N139" s="50"/>
      <c r="O139" s="50"/>
      <c r="P139" s="50"/>
      <c r="Q139" s="50"/>
      <c r="R139" s="50"/>
      <c r="S139" s="50"/>
      <c r="T139" s="18">
        <f t="shared" si="7"/>
        <v>0</v>
      </c>
    </row>
    <row r="140" spans="1:20" x14ac:dyDescent="0.2">
      <c r="A140" s="19" t="s">
        <v>133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7"/>
    </row>
    <row r="141" spans="1:20" x14ac:dyDescent="0.2">
      <c r="A141" s="23" t="s">
        <v>134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18">
        <f>SUM(B141:S141)</f>
        <v>0</v>
      </c>
    </row>
    <row r="142" spans="1:20" x14ac:dyDescent="0.2">
      <c r="A142" s="19" t="s">
        <v>135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7"/>
    </row>
    <row r="143" spans="1:20" ht="15" x14ac:dyDescent="0.2">
      <c r="A143" s="23" t="s">
        <v>136</v>
      </c>
      <c r="B143" s="51"/>
      <c r="C143" s="51"/>
      <c r="D143" s="51"/>
      <c r="E143" s="51"/>
      <c r="F143" s="51"/>
      <c r="G143" s="51"/>
      <c r="H143" s="51"/>
      <c r="I143" s="51"/>
      <c r="J143" s="51">
        <v>1</v>
      </c>
      <c r="K143" s="50"/>
      <c r="L143" s="50"/>
      <c r="M143" s="50"/>
      <c r="N143" s="50"/>
      <c r="O143" s="50"/>
      <c r="P143" s="50"/>
      <c r="Q143" s="50"/>
      <c r="R143" s="50"/>
      <c r="S143" s="50"/>
      <c r="T143" s="18">
        <f t="shared" ref="T143:T151" si="8">SUM(B143:S143)</f>
        <v>1</v>
      </c>
    </row>
    <row r="144" spans="1:20" ht="15" x14ac:dyDescent="0.2">
      <c r="A144" s="23" t="s">
        <v>137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0"/>
      <c r="L144" s="50"/>
      <c r="M144" s="50"/>
      <c r="N144" s="50">
        <v>4</v>
      </c>
      <c r="O144" s="50"/>
      <c r="P144" s="50"/>
      <c r="Q144" s="50"/>
      <c r="R144" s="50"/>
      <c r="S144" s="50"/>
      <c r="T144" s="18">
        <f t="shared" si="8"/>
        <v>4</v>
      </c>
    </row>
    <row r="145" spans="1:20" ht="15" x14ac:dyDescent="0.2">
      <c r="A145" s="23" t="s">
        <v>138</v>
      </c>
      <c r="B145" s="51"/>
      <c r="C145" s="51"/>
      <c r="D145" s="51"/>
      <c r="E145" s="51"/>
      <c r="F145" s="51"/>
      <c r="G145" s="51"/>
      <c r="H145" s="51"/>
      <c r="I145" s="51"/>
      <c r="J145" s="51">
        <v>1</v>
      </c>
      <c r="K145" s="50"/>
      <c r="L145" s="50"/>
      <c r="M145" s="50"/>
      <c r="N145" s="50"/>
      <c r="O145" s="50"/>
      <c r="P145" s="50"/>
      <c r="Q145" s="50"/>
      <c r="R145" s="50"/>
      <c r="S145" s="50"/>
      <c r="T145" s="18">
        <f t="shared" si="8"/>
        <v>1</v>
      </c>
    </row>
    <row r="146" spans="1:20" ht="15" x14ac:dyDescent="0.2">
      <c r="A146" s="23" t="s">
        <v>139</v>
      </c>
      <c r="B146" s="51"/>
      <c r="C146" s="51"/>
      <c r="D146" s="51"/>
      <c r="E146" s="51"/>
      <c r="F146" s="51"/>
      <c r="G146" s="51"/>
      <c r="H146" s="51"/>
      <c r="I146" s="51"/>
      <c r="J146" s="51"/>
      <c r="K146" s="50"/>
      <c r="L146" s="50"/>
      <c r="M146" s="50"/>
      <c r="N146" s="50"/>
      <c r="O146" s="50"/>
      <c r="P146" s="50"/>
      <c r="Q146" s="50"/>
      <c r="R146" s="50"/>
      <c r="S146" s="50"/>
      <c r="T146" s="18">
        <f t="shared" si="8"/>
        <v>0</v>
      </c>
    </row>
    <row r="147" spans="1:20" ht="15" x14ac:dyDescent="0.2">
      <c r="A147" s="23" t="s">
        <v>140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0"/>
      <c r="L147" s="50"/>
      <c r="M147" s="50"/>
      <c r="N147" s="50"/>
      <c r="O147" s="50"/>
      <c r="P147" s="50"/>
      <c r="Q147" s="50"/>
      <c r="R147" s="50"/>
      <c r="S147" s="50"/>
      <c r="T147" s="18">
        <f t="shared" si="8"/>
        <v>0</v>
      </c>
    </row>
    <row r="148" spans="1:20" ht="15" x14ac:dyDescent="0.2">
      <c r="A148" s="23" t="s">
        <v>141</v>
      </c>
      <c r="B148" s="51"/>
      <c r="C148" s="51"/>
      <c r="D148" s="51"/>
      <c r="E148" s="51"/>
      <c r="F148" s="51"/>
      <c r="G148" s="51"/>
      <c r="H148" s="51">
        <v>3</v>
      </c>
      <c r="I148" s="51"/>
      <c r="J148" s="51"/>
      <c r="K148" s="50"/>
      <c r="L148" s="50"/>
      <c r="M148" s="50"/>
      <c r="N148" s="50">
        <v>3</v>
      </c>
      <c r="O148" s="50"/>
      <c r="P148" s="50"/>
      <c r="Q148" s="50"/>
      <c r="R148" s="50"/>
      <c r="S148" s="50"/>
      <c r="T148" s="18">
        <f t="shared" si="8"/>
        <v>6</v>
      </c>
    </row>
    <row r="149" spans="1:20" x14ac:dyDescent="0.2">
      <c r="A149" s="19" t="s">
        <v>142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7"/>
    </row>
    <row r="150" spans="1:20" ht="15" x14ac:dyDescent="0.2">
      <c r="A150" s="23" t="s">
        <v>143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0"/>
      <c r="L150" s="50"/>
      <c r="M150" s="50"/>
      <c r="N150" s="50"/>
      <c r="O150" s="50"/>
      <c r="P150" s="50"/>
      <c r="Q150" s="50"/>
      <c r="R150" s="50"/>
      <c r="S150" s="50"/>
      <c r="T150" s="18">
        <f t="shared" si="8"/>
        <v>0</v>
      </c>
    </row>
    <row r="151" spans="1:20" ht="15" x14ac:dyDescent="0.2">
      <c r="A151" s="23" t="s">
        <v>406</v>
      </c>
      <c r="B151" s="51">
        <v>9</v>
      </c>
      <c r="C151" s="51"/>
      <c r="D151" s="51">
        <v>11</v>
      </c>
      <c r="E151" s="51"/>
      <c r="F151" s="51"/>
      <c r="G151" s="51">
        <v>7</v>
      </c>
      <c r="H151" s="51">
        <v>2</v>
      </c>
      <c r="I151" s="51"/>
      <c r="J151" s="51">
        <v>12</v>
      </c>
      <c r="K151" s="50">
        <v>4</v>
      </c>
      <c r="L151" s="50"/>
      <c r="M151" s="50">
        <v>1</v>
      </c>
      <c r="N151" s="50"/>
      <c r="O151" s="50">
        <v>2</v>
      </c>
      <c r="P151" s="50">
        <v>5</v>
      </c>
      <c r="Q151" s="50"/>
      <c r="R151" s="50"/>
      <c r="S151" s="50"/>
      <c r="T151" s="18">
        <f t="shared" si="8"/>
        <v>53</v>
      </c>
    </row>
    <row r="152" spans="1:20" ht="15" x14ac:dyDescent="0.2">
      <c r="A152" s="30" t="s">
        <v>287</v>
      </c>
      <c r="B152" s="51"/>
      <c r="C152" s="51"/>
      <c r="D152" s="51"/>
      <c r="E152" s="51"/>
      <c r="F152" s="51"/>
      <c r="G152" s="51">
        <v>5</v>
      </c>
      <c r="H152" s="51"/>
      <c r="I152" s="51"/>
      <c r="J152" s="51"/>
      <c r="K152" s="50"/>
      <c r="L152" s="50"/>
      <c r="M152" s="50"/>
      <c r="N152" s="50"/>
      <c r="O152" s="50">
        <v>1</v>
      </c>
      <c r="P152" s="50"/>
      <c r="Q152" s="50"/>
      <c r="R152" s="50"/>
      <c r="S152" s="50"/>
      <c r="T152" s="18">
        <f>SUM(B152:S152)</f>
        <v>6</v>
      </c>
    </row>
    <row r="153" spans="1:20" ht="15" x14ac:dyDescent="0.2">
      <c r="A153" s="23" t="s">
        <v>146</v>
      </c>
      <c r="B153" s="51">
        <v>5</v>
      </c>
      <c r="C153" s="51"/>
      <c r="D153" s="51">
        <v>10</v>
      </c>
      <c r="E153" s="51"/>
      <c r="F153" s="51"/>
      <c r="G153" s="51">
        <v>1</v>
      </c>
      <c r="H153" s="51"/>
      <c r="I153" s="51"/>
      <c r="J153" s="51"/>
      <c r="K153" s="50"/>
      <c r="L153" s="50"/>
      <c r="M153" s="50"/>
      <c r="N153" s="50"/>
      <c r="O153" s="50"/>
      <c r="P153" s="50"/>
      <c r="Q153" s="50"/>
      <c r="R153" s="50"/>
      <c r="S153" s="50"/>
      <c r="T153" s="18">
        <f>SUM(B153:S153)</f>
        <v>16</v>
      </c>
    </row>
    <row r="154" spans="1:20" ht="15" x14ac:dyDescent="0.2">
      <c r="A154" s="23" t="s">
        <v>334</v>
      </c>
      <c r="B154" s="51"/>
      <c r="C154" s="51"/>
      <c r="D154" s="51"/>
      <c r="E154" s="51"/>
      <c r="F154" s="51"/>
      <c r="G154" s="51"/>
      <c r="H154" s="51"/>
      <c r="I154" s="51"/>
      <c r="J154" s="51"/>
      <c r="K154" s="50"/>
      <c r="L154" s="50"/>
      <c r="M154" s="50"/>
      <c r="N154" s="50"/>
      <c r="O154" s="50"/>
      <c r="P154" s="50"/>
      <c r="Q154" s="50"/>
      <c r="R154" s="50"/>
      <c r="S154" s="50"/>
      <c r="T154" s="18">
        <f>SUM(B154:S154)</f>
        <v>0</v>
      </c>
    </row>
    <row r="155" spans="1:20" ht="15" x14ac:dyDescent="0.2">
      <c r="A155" s="23" t="s">
        <v>147</v>
      </c>
      <c r="B155" s="51"/>
      <c r="C155" s="51"/>
      <c r="D155" s="51"/>
      <c r="E155" s="51"/>
      <c r="F155" s="51"/>
      <c r="G155" s="51">
        <v>3</v>
      </c>
      <c r="H155" s="51"/>
      <c r="I155" s="51"/>
      <c r="J155" s="51"/>
      <c r="K155" s="50"/>
      <c r="L155" s="50"/>
      <c r="M155" s="50"/>
      <c r="N155" s="50"/>
      <c r="O155" s="50"/>
      <c r="P155" s="50"/>
      <c r="Q155" s="50"/>
      <c r="R155" s="50"/>
      <c r="S155" s="50"/>
      <c r="T155" s="18">
        <f>SUM(B155:S155)</f>
        <v>3</v>
      </c>
    </row>
    <row r="156" spans="1:20" ht="15" x14ac:dyDescent="0.2">
      <c r="A156" s="23" t="s">
        <v>148</v>
      </c>
      <c r="B156" s="51">
        <v>8</v>
      </c>
      <c r="C156" s="51"/>
      <c r="D156" s="51">
        <v>1</v>
      </c>
      <c r="E156" s="51"/>
      <c r="F156" s="51"/>
      <c r="G156" s="51">
        <v>5</v>
      </c>
      <c r="H156" s="51">
        <v>4</v>
      </c>
      <c r="I156" s="51"/>
      <c r="J156" s="51">
        <v>2</v>
      </c>
      <c r="K156" s="50">
        <v>4</v>
      </c>
      <c r="L156" s="50">
        <v>1</v>
      </c>
      <c r="M156" s="50"/>
      <c r="N156" s="50"/>
      <c r="O156" s="50">
        <v>4</v>
      </c>
      <c r="P156" s="50"/>
      <c r="Q156" s="50"/>
      <c r="R156" s="50"/>
      <c r="S156" s="50"/>
      <c r="T156" s="18">
        <f>SUM(B156:S156)</f>
        <v>29</v>
      </c>
    </row>
    <row r="157" spans="1:20" x14ac:dyDescent="0.2">
      <c r="A157" s="19" t="s">
        <v>149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7"/>
    </row>
    <row r="158" spans="1:20" ht="15" x14ac:dyDescent="0.2">
      <c r="A158" s="23" t="s">
        <v>150</v>
      </c>
      <c r="B158" s="51"/>
      <c r="C158" s="51"/>
      <c r="D158" s="51"/>
      <c r="E158" s="51"/>
      <c r="F158" s="51"/>
      <c r="G158" s="51"/>
      <c r="H158" s="51">
        <v>4</v>
      </c>
      <c r="I158" s="51"/>
      <c r="J158" s="51"/>
      <c r="K158" s="50">
        <v>2</v>
      </c>
      <c r="L158" s="50"/>
      <c r="M158" s="50"/>
      <c r="N158" s="50"/>
      <c r="O158" s="50">
        <v>1</v>
      </c>
      <c r="P158" s="50"/>
      <c r="Q158" s="50"/>
      <c r="R158" s="50"/>
      <c r="S158" s="50"/>
      <c r="T158" s="18">
        <f>SUM(B158:S158)</f>
        <v>7</v>
      </c>
    </row>
    <row r="159" spans="1:20" ht="15" x14ac:dyDescent="0.2">
      <c r="A159" s="23" t="s">
        <v>151</v>
      </c>
      <c r="B159" s="51"/>
      <c r="C159" s="51"/>
      <c r="D159" s="51"/>
      <c r="E159" s="51"/>
      <c r="F159" s="51"/>
      <c r="G159" s="51">
        <v>5</v>
      </c>
      <c r="H159" s="51">
        <v>2</v>
      </c>
      <c r="I159" s="51"/>
      <c r="J159" s="51">
        <v>2</v>
      </c>
      <c r="K159" s="50">
        <v>5</v>
      </c>
      <c r="L159" s="50"/>
      <c r="M159" s="50">
        <v>2</v>
      </c>
      <c r="N159" s="50">
        <v>2</v>
      </c>
      <c r="O159" s="50">
        <v>5</v>
      </c>
      <c r="P159" s="50"/>
      <c r="Q159" s="50"/>
      <c r="R159" s="50"/>
      <c r="S159" s="50"/>
      <c r="T159" s="18">
        <f>SUM(B159:S159)</f>
        <v>23</v>
      </c>
    </row>
    <row r="160" spans="1:20" ht="15" x14ac:dyDescent="0.2">
      <c r="A160" s="23" t="s">
        <v>152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0">
        <v>2</v>
      </c>
      <c r="L160" s="50"/>
      <c r="M160" s="50"/>
      <c r="N160" s="50"/>
      <c r="O160" s="50"/>
      <c r="P160" s="50"/>
      <c r="Q160" s="50"/>
      <c r="R160" s="50"/>
      <c r="S160" s="50"/>
      <c r="T160" s="18">
        <f>SUM(B160:S160)</f>
        <v>2</v>
      </c>
    </row>
    <row r="161" spans="1:21" ht="15" x14ac:dyDescent="0.2">
      <c r="A161" s="23" t="s">
        <v>153</v>
      </c>
      <c r="B161" s="51"/>
      <c r="C161" s="51"/>
      <c r="D161" s="51"/>
      <c r="E161" s="51"/>
      <c r="F161" s="51"/>
      <c r="G161" s="51">
        <v>3</v>
      </c>
      <c r="H161" s="51">
        <v>8</v>
      </c>
      <c r="I161" s="51"/>
      <c r="J161" s="51">
        <v>20</v>
      </c>
      <c r="K161" s="50"/>
      <c r="L161" s="50">
        <v>4</v>
      </c>
      <c r="M161" s="50"/>
      <c r="N161" s="50">
        <v>3</v>
      </c>
      <c r="O161" s="50"/>
      <c r="P161" s="50"/>
      <c r="Q161" s="50"/>
      <c r="R161" s="50"/>
      <c r="S161" s="50"/>
      <c r="T161" s="18">
        <f>SUM(B161:S161)</f>
        <v>38</v>
      </c>
    </row>
    <row r="162" spans="1:21" x14ac:dyDescent="0.2">
      <c r="A162" s="19" t="s">
        <v>154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7"/>
    </row>
    <row r="163" spans="1:21" ht="15" x14ac:dyDescent="0.2">
      <c r="A163" s="23" t="s">
        <v>155</v>
      </c>
      <c r="B163" s="51">
        <v>2</v>
      </c>
      <c r="C163" s="51"/>
      <c r="D163" s="51">
        <v>5</v>
      </c>
      <c r="E163" s="51"/>
      <c r="F163" s="51"/>
      <c r="G163" s="51">
        <v>9</v>
      </c>
      <c r="H163" s="51">
        <v>7</v>
      </c>
      <c r="I163" s="51"/>
      <c r="J163" s="51">
        <v>10</v>
      </c>
      <c r="K163" s="50">
        <v>10</v>
      </c>
      <c r="L163" s="50"/>
      <c r="M163" s="50">
        <v>3</v>
      </c>
      <c r="N163" s="50">
        <v>4</v>
      </c>
      <c r="O163" s="50">
        <v>5</v>
      </c>
      <c r="P163" s="50"/>
      <c r="Q163" s="50"/>
      <c r="R163" s="50"/>
      <c r="S163" s="50"/>
      <c r="T163" s="18">
        <f>SUM(B163:S163)</f>
        <v>55</v>
      </c>
    </row>
    <row r="164" spans="1:21" x14ac:dyDescent="0.2">
      <c r="A164" s="23" t="s">
        <v>156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18">
        <f>SUM(B164:S164)</f>
        <v>0</v>
      </c>
    </row>
    <row r="165" spans="1:21" x14ac:dyDescent="0.2">
      <c r="A165" s="23" t="s">
        <v>391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18">
        <f>SUM(B165:S165)</f>
        <v>0</v>
      </c>
      <c r="U165" s="49" t="s">
        <v>392</v>
      </c>
    </row>
    <row r="166" spans="1:21" x14ac:dyDescent="0.2">
      <c r="A166" s="19" t="s">
        <v>157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7"/>
    </row>
    <row r="167" spans="1:21" ht="15" x14ac:dyDescent="0.2">
      <c r="A167" s="23" t="s">
        <v>158</v>
      </c>
      <c r="B167" s="51">
        <v>3</v>
      </c>
      <c r="C167" s="51"/>
      <c r="D167" s="51"/>
      <c r="E167" s="51"/>
      <c r="F167" s="51"/>
      <c r="G167" s="51"/>
      <c r="H167" s="51">
        <v>5</v>
      </c>
      <c r="I167" s="51"/>
      <c r="J167" s="51">
        <v>4</v>
      </c>
      <c r="K167" s="50">
        <v>3</v>
      </c>
      <c r="L167" s="50"/>
      <c r="M167" s="50"/>
      <c r="N167" s="50">
        <v>1</v>
      </c>
      <c r="O167" s="50">
        <v>2</v>
      </c>
      <c r="P167" s="50"/>
      <c r="Q167" s="50"/>
      <c r="R167" s="50"/>
      <c r="S167" s="50"/>
      <c r="T167" s="18">
        <f>SUM(B167:S167)</f>
        <v>18</v>
      </c>
    </row>
    <row r="168" spans="1:21" x14ac:dyDescent="0.2">
      <c r="A168" s="19" t="s">
        <v>159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7"/>
    </row>
    <row r="169" spans="1:21" x14ac:dyDescent="0.2">
      <c r="A169" s="23" t="s">
        <v>160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>
        <f>SUM(B169:S169)</f>
        <v>0</v>
      </c>
    </row>
    <row r="170" spans="1:21" x14ac:dyDescent="0.2">
      <c r="A170" s="19" t="s">
        <v>161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7"/>
    </row>
    <row r="171" spans="1:21" x14ac:dyDescent="0.2">
      <c r="A171" s="23" t="s">
        <v>162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18">
        <f>SUM(B171:S171)</f>
        <v>0</v>
      </c>
    </row>
    <row r="172" spans="1:21" x14ac:dyDescent="0.2">
      <c r="A172" s="23" t="s">
        <v>408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18">
        <f>SUM(B172:S172)</f>
        <v>0</v>
      </c>
      <c r="U172" s="49" t="s">
        <v>409</v>
      </c>
    </row>
    <row r="173" spans="1:21" x14ac:dyDescent="0.2">
      <c r="A173" s="23" t="s">
        <v>163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18">
        <f>SUM(B173:S173)</f>
        <v>0</v>
      </c>
    </row>
    <row r="174" spans="1:21" x14ac:dyDescent="0.2">
      <c r="A174" s="23" t="s">
        <v>164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18">
        <f>SUM(B174:S174)</f>
        <v>0</v>
      </c>
    </row>
    <row r="175" spans="1:21" ht="15" x14ac:dyDescent="0.2">
      <c r="A175" s="23" t="s">
        <v>318</v>
      </c>
      <c r="B175" s="51">
        <v>1</v>
      </c>
      <c r="C175" s="51"/>
      <c r="D175" s="51"/>
      <c r="E175" s="51"/>
      <c r="F175" s="51"/>
      <c r="G175" s="51">
        <v>6</v>
      </c>
      <c r="H175" s="51">
        <v>5</v>
      </c>
      <c r="I175" s="51"/>
      <c r="J175" s="51">
        <v>6</v>
      </c>
      <c r="K175" s="50">
        <v>1</v>
      </c>
      <c r="L175" s="50"/>
      <c r="M175" s="50">
        <v>3</v>
      </c>
      <c r="N175" s="50"/>
      <c r="O175" s="50"/>
      <c r="P175" s="50"/>
      <c r="Q175" s="50"/>
      <c r="R175" s="50"/>
      <c r="S175" s="50"/>
      <c r="T175" s="18">
        <f>SUM(B175:S175)</f>
        <v>22</v>
      </c>
    </row>
    <row r="176" spans="1:21" x14ac:dyDescent="0.2">
      <c r="A176" s="19" t="s">
        <v>166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7"/>
    </row>
    <row r="177" spans="1:20" ht="15" x14ac:dyDescent="0.2">
      <c r="A177" s="23" t="s">
        <v>167</v>
      </c>
      <c r="B177" s="51">
        <v>2</v>
      </c>
      <c r="C177" s="51"/>
      <c r="D177" s="51">
        <v>1</v>
      </c>
      <c r="E177" s="51"/>
      <c r="F177" s="51"/>
      <c r="G177" s="51">
        <v>10</v>
      </c>
      <c r="H177" s="51">
        <v>8</v>
      </c>
      <c r="I177" s="51"/>
      <c r="J177" s="51">
        <v>21</v>
      </c>
      <c r="K177" s="50">
        <v>12</v>
      </c>
      <c r="L177" s="50"/>
      <c r="M177" s="50">
        <v>6</v>
      </c>
      <c r="N177" s="50">
        <v>2</v>
      </c>
      <c r="O177" s="50">
        <v>10</v>
      </c>
      <c r="P177" s="50"/>
      <c r="Q177" s="50"/>
      <c r="R177" s="50"/>
      <c r="S177" s="50"/>
      <c r="T177" s="18">
        <f>SUM(B177:S177)</f>
        <v>72</v>
      </c>
    </row>
    <row r="178" spans="1:20" ht="15" x14ac:dyDescent="0.2">
      <c r="A178" s="23" t="s">
        <v>168</v>
      </c>
      <c r="B178" s="51">
        <v>2</v>
      </c>
      <c r="C178" s="51"/>
      <c r="D178" s="51"/>
      <c r="E178" s="51"/>
      <c r="F178" s="51"/>
      <c r="G178" s="51">
        <v>5</v>
      </c>
      <c r="H178" s="51">
        <v>4</v>
      </c>
      <c r="I178" s="51"/>
      <c r="J178" s="51">
        <v>11</v>
      </c>
      <c r="K178" s="50">
        <v>2</v>
      </c>
      <c r="L178" s="50"/>
      <c r="M178" s="50"/>
      <c r="N178" s="50">
        <v>1</v>
      </c>
      <c r="O178" s="50">
        <v>2</v>
      </c>
      <c r="P178" s="50"/>
      <c r="Q178" s="50"/>
      <c r="R178" s="50"/>
      <c r="S178" s="50"/>
      <c r="T178" s="18">
        <f>SUM(B178:S178)</f>
        <v>27</v>
      </c>
    </row>
    <row r="179" spans="1:20" x14ac:dyDescent="0.2">
      <c r="A179" s="19" t="s">
        <v>169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7"/>
    </row>
    <row r="180" spans="1:20" ht="15" x14ac:dyDescent="0.2">
      <c r="A180" s="23" t="s">
        <v>170</v>
      </c>
      <c r="B180" s="51"/>
      <c r="C180" s="51"/>
      <c r="D180" s="51">
        <v>1</v>
      </c>
      <c r="E180" s="51"/>
      <c r="F180" s="51"/>
      <c r="G180" s="51"/>
      <c r="H180" s="51"/>
      <c r="I180" s="51"/>
      <c r="J180" s="51">
        <v>1</v>
      </c>
      <c r="K180" s="50"/>
      <c r="L180" s="50">
        <v>4</v>
      </c>
      <c r="M180" s="50"/>
      <c r="N180" s="50"/>
      <c r="O180" s="50">
        <v>1</v>
      </c>
      <c r="P180" s="50"/>
      <c r="Q180" s="50"/>
      <c r="R180" s="50"/>
      <c r="S180" s="50"/>
      <c r="T180" s="18">
        <f t="shared" ref="T180:T187" si="9">SUM(B180:S180)</f>
        <v>7</v>
      </c>
    </row>
    <row r="181" spans="1:20" ht="15" x14ac:dyDescent="0.2">
      <c r="A181" s="23" t="s">
        <v>171</v>
      </c>
      <c r="B181" s="51"/>
      <c r="C181" s="51"/>
      <c r="D181" s="51">
        <v>3</v>
      </c>
      <c r="E181" s="51"/>
      <c r="F181" s="51"/>
      <c r="G181" s="51">
        <v>12</v>
      </c>
      <c r="H181" s="51">
        <v>34</v>
      </c>
      <c r="I181" s="51"/>
      <c r="J181" s="51">
        <v>9</v>
      </c>
      <c r="K181" s="50">
        <v>1</v>
      </c>
      <c r="L181" s="50">
        <v>16</v>
      </c>
      <c r="M181" s="50">
        <v>5</v>
      </c>
      <c r="N181" s="50">
        <v>5</v>
      </c>
      <c r="O181" s="50">
        <v>1</v>
      </c>
      <c r="P181" s="50"/>
      <c r="Q181" s="50"/>
      <c r="R181" s="50"/>
      <c r="S181" s="50"/>
      <c r="T181" s="18">
        <f t="shared" si="9"/>
        <v>86</v>
      </c>
    </row>
    <row r="182" spans="1:20" ht="15" x14ac:dyDescent="0.2">
      <c r="A182" s="23" t="s">
        <v>172</v>
      </c>
      <c r="B182" s="51">
        <v>12</v>
      </c>
      <c r="C182" s="51"/>
      <c r="D182" s="51">
        <v>19</v>
      </c>
      <c r="E182" s="51"/>
      <c r="F182" s="51"/>
      <c r="G182" s="51">
        <v>13</v>
      </c>
      <c r="H182" s="51">
        <v>34</v>
      </c>
      <c r="I182" s="51"/>
      <c r="J182" s="51">
        <v>71</v>
      </c>
      <c r="K182" s="50">
        <v>14</v>
      </c>
      <c r="L182" s="50">
        <v>5</v>
      </c>
      <c r="M182" s="50">
        <v>1</v>
      </c>
      <c r="N182" s="50">
        <v>9</v>
      </c>
      <c r="O182" s="50">
        <v>3</v>
      </c>
      <c r="P182" s="50"/>
      <c r="Q182" s="50"/>
      <c r="R182" s="50"/>
      <c r="S182" s="50"/>
      <c r="T182" s="18">
        <f t="shared" si="9"/>
        <v>181</v>
      </c>
    </row>
    <row r="183" spans="1:20" ht="15" x14ac:dyDescent="0.2">
      <c r="A183" s="23" t="s">
        <v>173</v>
      </c>
      <c r="B183" s="51">
        <v>1</v>
      </c>
      <c r="C183" s="51"/>
      <c r="D183" s="51">
        <v>4</v>
      </c>
      <c r="E183" s="51"/>
      <c r="F183" s="51"/>
      <c r="G183" s="51">
        <v>13</v>
      </c>
      <c r="H183" s="51">
        <v>2</v>
      </c>
      <c r="I183" s="51"/>
      <c r="J183" s="51"/>
      <c r="K183" s="50">
        <v>2</v>
      </c>
      <c r="L183" s="50">
        <v>6</v>
      </c>
      <c r="M183" s="50">
        <v>1</v>
      </c>
      <c r="N183" s="50">
        <v>2</v>
      </c>
      <c r="O183" s="50">
        <v>12</v>
      </c>
      <c r="P183" s="50"/>
      <c r="Q183" s="50"/>
      <c r="R183" s="50"/>
      <c r="S183" s="50"/>
      <c r="T183" s="18">
        <f t="shared" si="9"/>
        <v>43</v>
      </c>
    </row>
    <row r="184" spans="1:20" ht="15" x14ac:dyDescent="0.2">
      <c r="A184" s="23" t="s">
        <v>244</v>
      </c>
      <c r="B184" s="51"/>
      <c r="C184" s="51"/>
      <c r="D184" s="51"/>
      <c r="E184" s="51"/>
      <c r="F184" s="51"/>
      <c r="G184" s="51"/>
      <c r="H184" s="51"/>
      <c r="I184" s="51"/>
      <c r="J184" s="51"/>
      <c r="K184" s="50"/>
      <c r="L184" s="50"/>
      <c r="M184" s="50"/>
      <c r="N184" s="50"/>
      <c r="O184" s="50"/>
      <c r="P184" s="50"/>
      <c r="Q184" s="50"/>
      <c r="R184" s="50"/>
      <c r="S184" s="50"/>
      <c r="T184" s="18">
        <f t="shared" si="9"/>
        <v>0</v>
      </c>
    </row>
    <row r="185" spans="1:20" ht="15" x14ac:dyDescent="0.2">
      <c r="A185" s="23" t="s">
        <v>174</v>
      </c>
      <c r="B185" s="51">
        <v>7</v>
      </c>
      <c r="C185" s="51"/>
      <c r="D185" s="51"/>
      <c r="E185" s="51"/>
      <c r="F185" s="51"/>
      <c r="G185" s="51">
        <v>8</v>
      </c>
      <c r="H185" s="51">
        <v>9</v>
      </c>
      <c r="I185" s="51"/>
      <c r="J185" s="51">
        <v>18</v>
      </c>
      <c r="K185" s="50">
        <v>5</v>
      </c>
      <c r="L185" s="50"/>
      <c r="M185" s="50">
        <v>1</v>
      </c>
      <c r="N185" s="50">
        <v>6</v>
      </c>
      <c r="O185" s="50">
        <v>1</v>
      </c>
      <c r="P185" s="50"/>
      <c r="Q185" s="50"/>
      <c r="R185" s="50"/>
      <c r="S185" s="50"/>
      <c r="T185" s="18">
        <f t="shared" si="9"/>
        <v>55</v>
      </c>
    </row>
    <row r="186" spans="1:20" ht="15" x14ac:dyDescent="0.2">
      <c r="A186" s="23" t="s">
        <v>176</v>
      </c>
      <c r="B186" s="51"/>
      <c r="C186" s="51"/>
      <c r="D186" s="51"/>
      <c r="E186" s="51"/>
      <c r="F186" s="51"/>
      <c r="G186" s="51"/>
      <c r="H186" s="51"/>
      <c r="I186" s="51"/>
      <c r="J186" s="51"/>
      <c r="K186" s="50"/>
      <c r="L186" s="50"/>
      <c r="M186" s="50"/>
      <c r="N186" s="50"/>
      <c r="O186" s="50"/>
      <c r="P186" s="50"/>
      <c r="Q186" s="50"/>
      <c r="R186" s="50"/>
      <c r="S186" s="50"/>
      <c r="T186" s="18">
        <f t="shared" si="9"/>
        <v>0</v>
      </c>
    </row>
    <row r="187" spans="1:20" ht="15" x14ac:dyDescent="0.2">
      <c r="A187" s="23" t="s">
        <v>177</v>
      </c>
      <c r="B187" s="51"/>
      <c r="C187" s="51"/>
      <c r="D187" s="51"/>
      <c r="E187" s="51"/>
      <c r="F187" s="51"/>
      <c r="G187" s="51"/>
      <c r="H187" s="51"/>
      <c r="I187" s="51"/>
      <c r="J187" s="51">
        <v>2</v>
      </c>
      <c r="K187" s="50"/>
      <c r="L187" s="50"/>
      <c r="M187" s="50"/>
      <c r="N187" s="50"/>
      <c r="O187" s="50"/>
      <c r="P187" s="50"/>
      <c r="Q187" s="50"/>
      <c r="R187" s="50"/>
      <c r="S187" s="50"/>
      <c r="T187" s="18">
        <f t="shared" si="9"/>
        <v>2</v>
      </c>
    </row>
    <row r="188" spans="1:20" x14ac:dyDescent="0.2">
      <c r="A188" s="19" t="s">
        <v>178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7"/>
    </row>
    <row r="189" spans="1:20" x14ac:dyDescent="0.2">
      <c r="A189" s="23" t="s">
        <v>179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18">
        <f>SUM(B189:S189)</f>
        <v>0</v>
      </c>
    </row>
    <row r="190" spans="1:20" x14ac:dyDescent="0.2">
      <c r="A190" s="19" t="s">
        <v>319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7"/>
    </row>
    <row r="191" spans="1:20" ht="15" x14ac:dyDescent="0.2">
      <c r="A191" s="23" t="s">
        <v>182</v>
      </c>
      <c r="B191" s="51"/>
      <c r="C191" s="51"/>
      <c r="D191" s="51"/>
      <c r="E191" s="51"/>
      <c r="F191" s="51"/>
      <c r="G191" s="51"/>
      <c r="H191" s="51"/>
      <c r="I191" s="51"/>
      <c r="J191" s="51"/>
      <c r="K191" s="50"/>
      <c r="L191" s="50">
        <v>4</v>
      </c>
      <c r="M191" s="50"/>
      <c r="N191" s="50"/>
      <c r="O191" s="50">
        <v>2</v>
      </c>
      <c r="P191" s="50"/>
      <c r="Q191" s="50"/>
      <c r="R191" s="50"/>
      <c r="S191" s="50"/>
      <c r="T191" s="18">
        <f>SUM(B191:S191)</f>
        <v>6</v>
      </c>
    </row>
    <row r="192" spans="1:20" x14ac:dyDescent="0.2">
      <c r="A192" s="23" t="s">
        <v>183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18">
        <f>SUM(B192:S192)</f>
        <v>0</v>
      </c>
    </row>
    <row r="193" spans="1:20" x14ac:dyDescent="0.2">
      <c r="A193" s="23" t="s">
        <v>185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18">
        <f>SUM(B193:S193)</f>
        <v>0</v>
      </c>
    </row>
    <row r="194" spans="1:20" x14ac:dyDescent="0.2">
      <c r="A194" s="19" t="s">
        <v>186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7"/>
    </row>
    <row r="195" spans="1:20" ht="13.5" x14ac:dyDescent="0.2">
      <c r="A195" s="23" t="s">
        <v>320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18">
        <f>SUM(B195:S195)</f>
        <v>0</v>
      </c>
    </row>
    <row r="196" spans="1:20" ht="15" x14ac:dyDescent="0.2">
      <c r="A196" s="23" t="s">
        <v>188</v>
      </c>
      <c r="B196" s="51"/>
      <c r="C196" s="51"/>
      <c r="D196" s="51">
        <v>3</v>
      </c>
      <c r="E196" s="51"/>
      <c r="F196" s="51"/>
      <c r="G196" s="51">
        <v>3</v>
      </c>
      <c r="H196" s="51">
        <v>5</v>
      </c>
      <c r="I196" s="51"/>
      <c r="J196" s="51"/>
      <c r="K196" s="50">
        <v>4</v>
      </c>
      <c r="L196" s="50">
        <v>5</v>
      </c>
      <c r="M196" s="50">
        <v>1</v>
      </c>
      <c r="N196" s="50">
        <v>2</v>
      </c>
      <c r="O196" s="50">
        <v>2</v>
      </c>
      <c r="P196" s="50"/>
      <c r="Q196" s="50"/>
      <c r="R196" s="50"/>
      <c r="S196" s="50"/>
      <c r="T196" s="18">
        <f>SUM(B196:S196)</f>
        <v>25</v>
      </c>
    </row>
    <row r="197" spans="1:20" x14ac:dyDescent="0.2">
      <c r="A197" s="23" t="s">
        <v>189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18">
        <f>SUM(B197:S197)</f>
        <v>0</v>
      </c>
    </row>
    <row r="198" spans="1:20" x14ac:dyDescent="0.2">
      <c r="A198" s="23" t="s">
        <v>190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18">
        <f>SUM(B198:S198)</f>
        <v>0</v>
      </c>
    </row>
    <row r="199" spans="1:20" x14ac:dyDescent="0.2">
      <c r="A199" s="19" t="s">
        <v>191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7"/>
    </row>
    <row r="200" spans="1:20" ht="15" x14ac:dyDescent="0.2">
      <c r="A200" s="23" t="s">
        <v>192</v>
      </c>
      <c r="B200" s="51"/>
      <c r="C200" s="51"/>
      <c r="D200" s="51">
        <v>1</v>
      </c>
      <c r="E200" s="51"/>
      <c r="F200" s="51"/>
      <c r="G200" s="51"/>
      <c r="H200" s="51">
        <v>1</v>
      </c>
      <c r="I200" s="51"/>
      <c r="J200" s="51"/>
      <c r="K200" s="50"/>
      <c r="L200" s="50">
        <v>2</v>
      </c>
      <c r="M200" s="50"/>
      <c r="N200" s="50">
        <v>1</v>
      </c>
      <c r="O200" s="50">
        <v>5</v>
      </c>
      <c r="P200" s="50"/>
      <c r="Q200" s="50"/>
      <c r="R200" s="50"/>
      <c r="S200" s="50"/>
      <c r="T200" s="18">
        <f t="shared" ref="T200:T212" si="10">SUM(B200:S200)</f>
        <v>10</v>
      </c>
    </row>
    <row r="201" spans="1:20" ht="15" x14ac:dyDescent="0.2">
      <c r="A201" s="23" t="s">
        <v>193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50"/>
      <c r="L201" s="50"/>
      <c r="M201" s="50"/>
      <c r="N201" s="50"/>
      <c r="O201" s="50"/>
      <c r="P201" s="50"/>
      <c r="Q201" s="50"/>
      <c r="R201" s="50"/>
      <c r="S201" s="50"/>
      <c r="T201" s="18">
        <f t="shared" si="10"/>
        <v>0</v>
      </c>
    </row>
    <row r="202" spans="1:20" ht="15" x14ac:dyDescent="0.2">
      <c r="A202" s="23" t="s">
        <v>194</v>
      </c>
      <c r="B202" s="51"/>
      <c r="C202" s="51"/>
      <c r="D202" s="51"/>
      <c r="E202" s="51"/>
      <c r="F202" s="51"/>
      <c r="G202" s="51">
        <v>15</v>
      </c>
      <c r="H202" s="51"/>
      <c r="I202" s="51"/>
      <c r="J202" s="51"/>
      <c r="K202" s="50">
        <v>1</v>
      </c>
      <c r="L202" s="50">
        <v>2</v>
      </c>
      <c r="M202" s="50">
        <v>8</v>
      </c>
      <c r="N202" s="50"/>
      <c r="O202" s="50"/>
      <c r="P202" s="50"/>
      <c r="Q202" s="50"/>
      <c r="R202" s="50"/>
      <c r="S202" s="50"/>
      <c r="T202" s="18">
        <f t="shared" si="10"/>
        <v>26</v>
      </c>
    </row>
    <row r="203" spans="1:20" ht="15" x14ac:dyDescent="0.2">
      <c r="A203" s="23" t="s">
        <v>195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0"/>
      <c r="L203" s="50"/>
      <c r="M203" s="50"/>
      <c r="N203" s="50"/>
      <c r="O203" s="50"/>
      <c r="P203" s="50"/>
      <c r="Q203" s="50"/>
      <c r="R203" s="50"/>
      <c r="S203" s="50"/>
      <c r="T203" s="18">
        <f t="shared" si="10"/>
        <v>0</v>
      </c>
    </row>
    <row r="204" spans="1:20" ht="15" x14ac:dyDescent="0.2">
      <c r="A204" s="23" t="s">
        <v>196</v>
      </c>
      <c r="B204" s="51">
        <v>5</v>
      </c>
      <c r="C204" s="51"/>
      <c r="D204" s="51"/>
      <c r="E204" s="51"/>
      <c r="F204" s="51"/>
      <c r="G204" s="51">
        <v>7</v>
      </c>
      <c r="H204" s="51">
        <v>22</v>
      </c>
      <c r="I204" s="51"/>
      <c r="J204" s="51">
        <v>32</v>
      </c>
      <c r="K204" s="50">
        <v>17</v>
      </c>
      <c r="L204" s="50">
        <v>8</v>
      </c>
      <c r="M204" s="50"/>
      <c r="N204" s="50">
        <v>1</v>
      </c>
      <c r="O204" s="50">
        <v>13</v>
      </c>
      <c r="P204" s="50"/>
      <c r="Q204" s="50"/>
      <c r="R204" s="50"/>
      <c r="S204" s="50"/>
      <c r="T204" s="18">
        <f t="shared" si="10"/>
        <v>105</v>
      </c>
    </row>
    <row r="205" spans="1:20" ht="15" x14ac:dyDescent="0.2">
      <c r="A205" s="23" t="s">
        <v>197</v>
      </c>
      <c r="B205" s="51"/>
      <c r="C205" s="51"/>
      <c r="D205" s="51">
        <v>1</v>
      </c>
      <c r="E205" s="51"/>
      <c r="F205" s="51"/>
      <c r="G205" s="51">
        <v>4</v>
      </c>
      <c r="H205" s="51"/>
      <c r="I205" s="51"/>
      <c r="J205" s="51"/>
      <c r="K205" s="50">
        <v>2</v>
      </c>
      <c r="L205" s="50">
        <v>1</v>
      </c>
      <c r="M205" s="50"/>
      <c r="N205" s="50"/>
      <c r="O205" s="50">
        <v>3</v>
      </c>
      <c r="P205" s="50"/>
      <c r="Q205" s="50"/>
      <c r="R205" s="50"/>
      <c r="S205" s="50"/>
      <c r="T205" s="18">
        <f t="shared" si="10"/>
        <v>11</v>
      </c>
    </row>
    <row r="206" spans="1:20" ht="15" x14ac:dyDescent="0.2">
      <c r="A206" s="23" t="s">
        <v>198</v>
      </c>
      <c r="B206" s="51">
        <v>5</v>
      </c>
      <c r="C206" s="51"/>
      <c r="D206" s="51">
        <v>8</v>
      </c>
      <c r="E206" s="51"/>
      <c r="F206" s="51"/>
      <c r="G206" s="51">
        <v>13</v>
      </c>
      <c r="H206" s="51">
        <v>28</v>
      </c>
      <c r="I206" s="51"/>
      <c r="J206" s="51">
        <v>51</v>
      </c>
      <c r="K206" s="50">
        <v>36</v>
      </c>
      <c r="L206" s="50">
        <v>18</v>
      </c>
      <c r="M206" s="50">
        <v>2</v>
      </c>
      <c r="N206" s="50">
        <v>18</v>
      </c>
      <c r="O206" s="50">
        <v>17</v>
      </c>
      <c r="P206" s="50">
        <v>1</v>
      </c>
      <c r="Q206" s="50"/>
      <c r="R206" s="50"/>
      <c r="S206" s="50"/>
      <c r="T206" s="18">
        <f t="shared" si="10"/>
        <v>197</v>
      </c>
    </row>
    <row r="207" spans="1:20" ht="15" x14ac:dyDescent="0.2">
      <c r="A207" s="23" t="s">
        <v>199</v>
      </c>
      <c r="B207" s="51"/>
      <c r="C207" s="51"/>
      <c r="D207" s="51"/>
      <c r="E207" s="51"/>
      <c r="F207" s="51"/>
      <c r="G207" s="51"/>
      <c r="H207" s="51"/>
      <c r="I207" s="51"/>
      <c r="J207" s="51"/>
      <c r="K207" s="50"/>
      <c r="L207" s="50"/>
      <c r="M207" s="50"/>
      <c r="N207" s="50"/>
      <c r="O207" s="50"/>
      <c r="P207" s="50"/>
      <c r="Q207" s="50"/>
      <c r="R207" s="50"/>
      <c r="S207" s="50"/>
      <c r="T207" s="18">
        <f t="shared" si="10"/>
        <v>0</v>
      </c>
    </row>
    <row r="208" spans="1:20" ht="15" x14ac:dyDescent="0.2">
      <c r="A208" s="23" t="s">
        <v>200</v>
      </c>
      <c r="B208" s="51"/>
      <c r="C208" s="51"/>
      <c r="D208" s="51"/>
      <c r="E208" s="51"/>
      <c r="F208" s="51"/>
      <c r="G208" s="51">
        <v>1</v>
      </c>
      <c r="H208" s="51"/>
      <c r="I208" s="51"/>
      <c r="J208" s="51"/>
      <c r="K208" s="50"/>
      <c r="L208" s="50"/>
      <c r="M208" s="50">
        <v>2</v>
      </c>
      <c r="N208" s="50"/>
      <c r="O208" s="50"/>
      <c r="P208" s="50"/>
      <c r="Q208" s="50"/>
      <c r="R208" s="50"/>
      <c r="S208" s="50"/>
      <c r="T208" s="18">
        <f t="shared" si="10"/>
        <v>3</v>
      </c>
    </row>
    <row r="209" spans="1:20" ht="15" x14ac:dyDescent="0.2">
      <c r="A209" s="23" t="s">
        <v>201</v>
      </c>
      <c r="B209" s="51">
        <v>3</v>
      </c>
      <c r="C209" s="51"/>
      <c r="D209" s="51">
        <v>2</v>
      </c>
      <c r="E209" s="51"/>
      <c r="F209" s="51"/>
      <c r="G209" s="51">
        <v>2</v>
      </c>
      <c r="H209" s="51">
        <v>1</v>
      </c>
      <c r="I209" s="51"/>
      <c r="J209" s="51"/>
      <c r="K209" s="50">
        <v>15</v>
      </c>
      <c r="L209" s="50">
        <v>1</v>
      </c>
      <c r="M209" s="50">
        <v>2</v>
      </c>
      <c r="N209" s="50"/>
      <c r="O209" s="50">
        <v>5</v>
      </c>
      <c r="P209" s="50"/>
      <c r="Q209" s="50"/>
      <c r="R209" s="50"/>
      <c r="S209" s="50"/>
      <c r="T209" s="18">
        <f t="shared" si="10"/>
        <v>31</v>
      </c>
    </row>
    <row r="210" spans="1:20" ht="15" x14ac:dyDescent="0.2">
      <c r="A210" s="23" t="s">
        <v>202</v>
      </c>
      <c r="B210" s="51"/>
      <c r="C210" s="51"/>
      <c r="D210" s="51"/>
      <c r="E210" s="51"/>
      <c r="F210" s="51"/>
      <c r="G210" s="51"/>
      <c r="H210" s="51"/>
      <c r="I210" s="51"/>
      <c r="J210" s="51"/>
      <c r="K210" s="50"/>
      <c r="L210" s="50"/>
      <c r="M210" s="50">
        <v>3</v>
      </c>
      <c r="N210" s="50"/>
      <c r="O210" s="50">
        <v>3</v>
      </c>
      <c r="P210" s="50"/>
      <c r="Q210" s="50"/>
      <c r="R210" s="50"/>
      <c r="S210" s="50"/>
      <c r="T210" s="18">
        <f t="shared" si="10"/>
        <v>6</v>
      </c>
    </row>
    <row r="211" spans="1:20" ht="15" x14ac:dyDescent="0.2">
      <c r="A211" s="23" t="s">
        <v>203</v>
      </c>
      <c r="B211" s="51"/>
      <c r="C211" s="51"/>
      <c r="D211" s="51"/>
      <c r="E211" s="51"/>
      <c r="F211" s="51"/>
      <c r="G211" s="51"/>
      <c r="H211" s="51">
        <v>1</v>
      </c>
      <c r="I211" s="51"/>
      <c r="J211" s="51"/>
      <c r="K211" s="50"/>
      <c r="L211" s="50">
        <v>4</v>
      </c>
      <c r="M211" s="50"/>
      <c r="N211" s="50"/>
      <c r="O211" s="50"/>
      <c r="P211" s="50"/>
      <c r="Q211" s="50"/>
      <c r="R211" s="50"/>
      <c r="S211" s="50"/>
      <c r="T211" s="18">
        <f t="shared" si="10"/>
        <v>5</v>
      </c>
    </row>
    <row r="212" spans="1:20" x14ac:dyDescent="0.2">
      <c r="A212" s="23" t="s">
        <v>204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18">
        <f t="shared" si="10"/>
        <v>0</v>
      </c>
    </row>
    <row r="213" spans="1:20" x14ac:dyDescent="0.2">
      <c r="A213" s="19" t="s">
        <v>205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7"/>
    </row>
    <row r="214" spans="1:20" x14ac:dyDescent="0.2">
      <c r="A214" s="23" t="s">
        <v>206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18">
        <f>SUM(B214:S214)</f>
        <v>0</v>
      </c>
    </row>
    <row r="215" spans="1:20" x14ac:dyDescent="0.2">
      <c r="A215" s="23" t="s">
        <v>207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18">
        <f>SUM(B215:S215)</f>
        <v>0</v>
      </c>
    </row>
    <row r="216" spans="1:20" x14ac:dyDescent="0.2">
      <c r="A216" s="23" t="s">
        <v>208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18">
        <f>SUM(B216:S216)</f>
        <v>0</v>
      </c>
    </row>
    <row r="217" spans="1:20" x14ac:dyDescent="0.2">
      <c r="A217" s="23" t="s">
        <v>209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18">
        <f>SUM(B217:S217)</f>
        <v>0</v>
      </c>
    </row>
    <row r="218" spans="1:20" x14ac:dyDescent="0.2">
      <c r="A218" s="23" t="s">
        <v>210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18">
        <f>SUM(B218:S218)</f>
        <v>0</v>
      </c>
    </row>
    <row r="219" spans="1:20" x14ac:dyDescent="0.2">
      <c r="A219" s="19" t="s">
        <v>211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7"/>
    </row>
    <row r="220" spans="1:20" x14ac:dyDescent="0.2">
      <c r="A220" s="23" t="s">
        <v>212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18">
        <f>SUM(B220:S220)</f>
        <v>0</v>
      </c>
    </row>
    <row r="221" spans="1:20" x14ac:dyDescent="0.2">
      <c r="A221" s="19" t="s">
        <v>213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7"/>
    </row>
    <row r="222" spans="1:20" x14ac:dyDescent="0.2">
      <c r="A222" s="30" t="s">
        <v>321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18">
        <f>SUM(B222:S222)</f>
        <v>0</v>
      </c>
    </row>
    <row r="223" spans="1:20" x14ac:dyDescent="0.2">
      <c r="A223" s="19" t="s">
        <v>322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7"/>
    </row>
    <row r="224" spans="1:20" ht="15" x14ac:dyDescent="0.2">
      <c r="A224" s="23" t="s">
        <v>216</v>
      </c>
      <c r="B224" s="51"/>
      <c r="C224" s="51"/>
      <c r="D224" s="51"/>
      <c r="E224" s="51"/>
      <c r="F224" s="51"/>
      <c r="G224" s="51">
        <v>3</v>
      </c>
      <c r="H224" s="51">
        <v>3</v>
      </c>
      <c r="I224" s="51"/>
      <c r="J224" s="51"/>
      <c r="K224" s="50"/>
      <c r="L224" s="50"/>
      <c r="M224" s="50"/>
      <c r="N224" s="50">
        <v>1</v>
      </c>
      <c r="O224" s="50">
        <v>3</v>
      </c>
      <c r="P224" s="50"/>
      <c r="Q224" s="50"/>
      <c r="R224" s="50"/>
      <c r="S224" s="50"/>
      <c r="T224" s="18">
        <f>SUM(B224:S224)</f>
        <v>10</v>
      </c>
    </row>
    <row r="225" spans="1:20" ht="15" x14ac:dyDescent="0.2">
      <c r="A225" s="23" t="s">
        <v>286</v>
      </c>
      <c r="B225" s="51"/>
      <c r="C225" s="51"/>
      <c r="D225" s="51"/>
      <c r="E225" s="51"/>
      <c r="F225" s="51"/>
      <c r="G225" s="51"/>
      <c r="H225" s="51"/>
      <c r="I225" s="51"/>
      <c r="J225" s="51"/>
      <c r="K225" s="50"/>
      <c r="L225" s="50"/>
      <c r="M225" s="50"/>
      <c r="N225" s="50"/>
      <c r="O225" s="50"/>
      <c r="P225" s="50"/>
      <c r="Q225" s="50"/>
      <c r="R225" s="50"/>
      <c r="S225" s="50"/>
      <c r="T225" s="18">
        <f>SUM(B225:S225)</f>
        <v>0</v>
      </c>
    </row>
    <row r="226" spans="1:20" ht="15" x14ac:dyDescent="0.2">
      <c r="A226" s="23" t="s">
        <v>218</v>
      </c>
      <c r="B226" s="51"/>
      <c r="C226" s="51"/>
      <c r="D226" s="51"/>
      <c r="E226" s="51"/>
      <c r="F226" s="51"/>
      <c r="G226" s="51"/>
      <c r="H226" s="51"/>
      <c r="I226" s="51"/>
      <c r="J226" s="51"/>
      <c r="K226" s="50"/>
      <c r="L226" s="50"/>
      <c r="M226" s="50"/>
      <c r="N226" s="50"/>
      <c r="O226" s="50"/>
      <c r="P226" s="50"/>
      <c r="Q226" s="50"/>
      <c r="R226" s="50"/>
      <c r="S226" s="50"/>
      <c r="T226" s="18">
        <f>SUM(B226:S226)</f>
        <v>0</v>
      </c>
    </row>
    <row r="227" spans="1:20" ht="15" x14ac:dyDescent="0.2">
      <c r="A227" s="23" t="s">
        <v>417</v>
      </c>
      <c r="B227" s="51"/>
      <c r="C227" s="51"/>
      <c r="D227" s="51"/>
      <c r="E227" s="51"/>
      <c r="F227" s="51"/>
      <c r="G227" s="51"/>
      <c r="H227" s="51"/>
      <c r="I227" s="51"/>
      <c r="J227" s="51"/>
      <c r="K227" s="50"/>
      <c r="L227" s="50"/>
      <c r="M227" s="50">
        <v>1</v>
      </c>
      <c r="N227" s="50"/>
      <c r="O227" s="50"/>
      <c r="P227" s="50"/>
      <c r="Q227" s="50"/>
      <c r="R227" s="50"/>
      <c r="S227" s="50"/>
      <c r="T227" s="18">
        <f>SUM(B227:S227)</f>
        <v>1</v>
      </c>
    </row>
    <row r="228" spans="1:20" x14ac:dyDescent="0.2">
      <c r="A228" s="19" t="s">
        <v>217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7"/>
    </row>
    <row r="229" spans="1:20" ht="15" x14ac:dyDescent="0.2">
      <c r="A229" s="30" t="s">
        <v>323</v>
      </c>
      <c r="B229" s="51"/>
      <c r="C229" s="51"/>
      <c r="D229" s="51"/>
      <c r="E229" s="51"/>
      <c r="F229" s="51"/>
      <c r="G229" s="51"/>
      <c r="H229" s="51"/>
      <c r="I229" s="51"/>
      <c r="J229" s="51"/>
      <c r="K229" s="50"/>
      <c r="L229" s="50"/>
      <c r="M229" s="50"/>
      <c r="N229" s="50"/>
      <c r="O229" s="50"/>
      <c r="P229" s="50"/>
      <c r="Q229" s="50"/>
      <c r="R229" s="50"/>
      <c r="S229" s="50"/>
      <c r="T229" s="18">
        <f t="shared" ref="T229:T238" si="11">SUM(B229:S229)</f>
        <v>0</v>
      </c>
    </row>
    <row r="230" spans="1:20" ht="15" x14ac:dyDescent="0.2">
      <c r="A230" s="23" t="s">
        <v>221</v>
      </c>
      <c r="B230" s="51"/>
      <c r="C230" s="51"/>
      <c r="D230" s="51">
        <v>4</v>
      </c>
      <c r="E230" s="51"/>
      <c r="F230" s="51"/>
      <c r="G230" s="51">
        <v>12</v>
      </c>
      <c r="H230" s="51"/>
      <c r="I230" s="51"/>
      <c r="J230" s="51">
        <v>1</v>
      </c>
      <c r="K230" s="50">
        <v>4</v>
      </c>
      <c r="L230" s="50"/>
      <c r="M230" s="50"/>
      <c r="N230" s="50"/>
      <c r="O230" s="50">
        <v>1</v>
      </c>
      <c r="P230" s="50"/>
      <c r="Q230" s="50"/>
      <c r="R230" s="50"/>
      <c r="S230" s="50"/>
      <c r="T230" s="18">
        <f t="shared" si="11"/>
        <v>22</v>
      </c>
    </row>
    <row r="231" spans="1:20" ht="15" x14ac:dyDescent="0.2">
      <c r="A231" s="23" t="s">
        <v>222</v>
      </c>
      <c r="B231" s="51"/>
      <c r="C231" s="51"/>
      <c r="D231" s="51"/>
      <c r="E231" s="51"/>
      <c r="F231" s="51"/>
      <c r="G231" s="51"/>
      <c r="H231" s="51"/>
      <c r="I231" s="51"/>
      <c r="J231" s="51"/>
      <c r="K231" s="50"/>
      <c r="L231" s="50">
        <v>1</v>
      </c>
      <c r="M231" s="50"/>
      <c r="N231" s="50"/>
      <c r="O231" s="50"/>
      <c r="P231" s="50"/>
      <c r="Q231" s="50"/>
      <c r="R231" s="50"/>
      <c r="S231" s="50"/>
      <c r="T231" s="18">
        <f t="shared" si="11"/>
        <v>1</v>
      </c>
    </row>
    <row r="232" spans="1:20" ht="15" x14ac:dyDescent="0.2">
      <c r="A232" s="23" t="s">
        <v>223</v>
      </c>
      <c r="B232" s="51"/>
      <c r="C232" s="51"/>
      <c r="D232" s="51"/>
      <c r="E232" s="51"/>
      <c r="F232" s="51"/>
      <c r="G232" s="51"/>
      <c r="H232" s="51">
        <v>4</v>
      </c>
      <c r="I232" s="51"/>
      <c r="J232" s="51">
        <v>3</v>
      </c>
      <c r="K232" s="50"/>
      <c r="L232" s="50"/>
      <c r="M232" s="50"/>
      <c r="N232" s="50"/>
      <c r="O232" s="50"/>
      <c r="P232" s="50"/>
      <c r="Q232" s="50"/>
      <c r="R232" s="50"/>
      <c r="S232" s="50"/>
      <c r="T232" s="18">
        <f t="shared" si="11"/>
        <v>7</v>
      </c>
    </row>
    <row r="233" spans="1:20" ht="15" x14ac:dyDescent="0.2">
      <c r="A233" s="23" t="s">
        <v>224</v>
      </c>
      <c r="B233" s="51">
        <v>7</v>
      </c>
      <c r="C233" s="51"/>
      <c r="D233" s="51"/>
      <c r="E233" s="51"/>
      <c r="F233" s="51"/>
      <c r="G233" s="51">
        <v>2</v>
      </c>
      <c r="H233" s="51">
        <v>13</v>
      </c>
      <c r="I233" s="51"/>
      <c r="J233" s="51">
        <v>13</v>
      </c>
      <c r="K233" s="50"/>
      <c r="L233" s="50"/>
      <c r="M233" s="50"/>
      <c r="N233" s="50"/>
      <c r="O233" s="50"/>
      <c r="P233" s="50"/>
      <c r="Q233" s="50"/>
      <c r="R233" s="50"/>
      <c r="S233" s="50"/>
      <c r="T233" s="18">
        <f t="shared" si="11"/>
        <v>35</v>
      </c>
    </row>
    <row r="234" spans="1:20" ht="15" x14ac:dyDescent="0.2">
      <c r="A234" s="23" t="s">
        <v>225</v>
      </c>
      <c r="B234" s="51"/>
      <c r="C234" s="51"/>
      <c r="D234" s="51"/>
      <c r="E234" s="51"/>
      <c r="F234" s="51"/>
      <c r="G234" s="51">
        <v>1</v>
      </c>
      <c r="H234" s="51">
        <v>1</v>
      </c>
      <c r="I234" s="51"/>
      <c r="J234" s="51">
        <v>5</v>
      </c>
      <c r="K234" s="50"/>
      <c r="L234" s="50"/>
      <c r="M234" s="50"/>
      <c r="N234" s="50"/>
      <c r="O234" s="50"/>
      <c r="P234" s="50">
        <v>1</v>
      </c>
      <c r="Q234" s="50"/>
      <c r="R234" s="50"/>
      <c r="S234" s="50"/>
      <c r="T234" s="18">
        <f t="shared" si="11"/>
        <v>8</v>
      </c>
    </row>
    <row r="235" spans="1:20" ht="15" x14ac:dyDescent="0.2">
      <c r="A235" s="23" t="s">
        <v>226</v>
      </c>
      <c r="B235" s="51"/>
      <c r="C235" s="51"/>
      <c r="D235" s="51"/>
      <c r="E235" s="51"/>
      <c r="F235" s="51"/>
      <c r="G235" s="51"/>
      <c r="H235" s="51"/>
      <c r="I235" s="51"/>
      <c r="J235" s="51"/>
      <c r="K235" s="50"/>
      <c r="L235" s="50"/>
      <c r="M235" s="50"/>
      <c r="N235" s="50"/>
      <c r="O235" s="50"/>
      <c r="P235" s="50"/>
      <c r="Q235" s="50"/>
      <c r="R235" s="50"/>
      <c r="S235" s="50"/>
      <c r="T235" s="18">
        <f t="shared" si="11"/>
        <v>0</v>
      </c>
    </row>
    <row r="236" spans="1:20" ht="15" x14ac:dyDescent="0.2">
      <c r="A236" s="23" t="s">
        <v>227</v>
      </c>
      <c r="B236" s="51">
        <v>70</v>
      </c>
      <c r="C236" s="51"/>
      <c r="D236" s="51">
        <v>347</v>
      </c>
      <c r="E236" s="51"/>
      <c r="F236" s="51"/>
      <c r="G236" s="51">
        <v>23</v>
      </c>
      <c r="H236" s="51">
        <v>68</v>
      </c>
      <c r="I236" s="51"/>
      <c r="J236" s="51">
        <v>74</v>
      </c>
      <c r="K236" s="50">
        <v>54</v>
      </c>
      <c r="L236" s="50">
        <v>14</v>
      </c>
      <c r="M236" s="50">
        <v>10</v>
      </c>
      <c r="N236" s="50">
        <v>36</v>
      </c>
      <c r="O236" s="50">
        <v>13</v>
      </c>
      <c r="P236" s="50"/>
      <c r="Q236" s="50"/>
      <c r="R236" s="50"/>
      <c r="S236" s="50"/>
      <c r="T236" s="18">
        <f t="shared" si="11"/>
        <v>709</v>
      </c>
    </row>
    <row r="237" spans="1:20" ht="15" x14ac:dyDescent="0.2">
      <c r="A237" s="23" t="s">
        <v>228</v>
      </c>
      <c r="B237" s="51"/>
      <c r="C237" s="51"/>
      <c r="D237" s="51"/>
      <c r="E237" s="51"/>
      <c r="F237" s="51"/>
      <c r="G237" s="51"/>
      <c r="H237" s="51"/>
      <c r="I237" s="51"/>
      <c r="J237" s="51"/>
      <c r="K237" s="50"/>
      <c r="L237" s="50"/>
      <c r="M237" s="50"/>
      <c r="N237" s="50"/>
      <c r="O237" s="50"/>
      <c r="P237" s="50"/>
      <c r="Q237" s="50"/>
      <c r="R237" s="50"/>
      <c r="S237" s="50"/>
      <c r="T237" s="18">
        <f t="shared" si="11"/>
        <v>0</v>
      </c>
    </row>
    <row r="238" spans="1:20" ht="15" x14ac:dyDescent="0.2">
      <c r="A238" s="23" t="s">
        <v>229</v>
      </c>
      <c r="B238" s="51"/>
      <c r="C238" s="51"/>
      <c r="D238" s="51"/>
      <c r="E238" s="51"/>
      <c r="F238" s="51"/>
      <c r="G238" s="51"/>
      <c r="H238" s="51"/>
      <c r="I238" s="51"/>
      <c r="J238" s="51">
        <v>2</v>
      </c>
      <c r="K238" s="50"/>
      <c r="L238" s="50"/>
      <c r="M238" s="50"/>
      <c r="N238" s="50"/>
      <c r="O238" s="50"/>
      <c r="P238" s="50"/>
      <c r="Q238" s="50"/>
      <c r="R238" s="50"/>
      <c r="S238" s="50"/>
      <c r="T238" s="18">
        <f t="shared" si="11"/>
        <v>2</v>
      </c>
    </row>
    <row r="239" spans="1:20" x14ac:dyDescent="0.2">
      <c r="A239" s="19" t="s">
        <v>230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7"/>
    </row>
    <row r="240" spans="1:20" ht="15" x14ac:dyDescent="0.2">
      <c r="A240" s="23" t="s">
        <v>324</v>
      </c>
      <c r="B240" s="52"/>
      <c r="C240" s="52"/>
      <c r="D240" s="52"/>
      <c r="E240" s="52"/>
      <c r="F240" s="52"/>
      <c r="G240" s="51"/>
      <c r="H240" s="52"/>
      <c r="I240" s="51"/>
      <c r="J240" s="51"/>
      <c r="K240" s="50"/>
      <c r="L240" s="50"/>
      <c r="M240" s="50"/>
      <c r="N240" s="50"/>
      <c r="O240" s="50"/>
      <c r="P240" s="50"/>
      <c r="Q240" s="50"/>
      <c r="R240" s="50"/>
      <c r="S240" s="50"/>
      <c r="T240" s="18">
        <f t="shared" ref="T240:T253" si="12">SUM(B240:S240)</f>
        <v>0</v>
      </c>
    </row>
    <row r="241" spans="1:20" ht="15" x14ac:dyDescent="0.2">
      <c r="A241" s="23" t="s">
        <v>273</v>
      </c>
      <c r="B241" s="52"/>
      <c r="C241" s="52"/>
      <c r="D241" s="52"/>
      <c r="E241" s="52"/>
      <c r="F241" s="52"/>
      <c r="G241" s="51"/>
      <c r="H241" s="52"/>
      <c r="I241" s="51"/>
      <c r="J241" s="51"/>
      <c r="K241" s="50"/>
      <c r="L241" s="50"/>
      <c r="M241" s="50"/>
      <c r="N241" s="50"/>
      <c r="O241" s="50"/>
      <c r="P241" s="50"/>
      <c r="Q241" s="50"/>
      <c r="R241" s="50"/>
      <c r="S241" s="50"/>
      <c r="T241" s="18">
        <f t="shared" si="12"/>
        <v>0</v>
      </c>
    </row>
    <row r="242" spans="1:20" ht="15" x14ac:dyDescent="0.2">
      <c r="A242" s="23" t="s">
        <v>231</v>
      </c>
      <c r="B242" s="51"/>
      <c r="C242" s="51"/>
      <c r="D242" s="51">
        <v>9</v>
      </c>
      <c r="E242" s="51"/>
      <c r="F242" s="51"/>
      <c r="G242" s="51"/>
      <c r="H242" s="51">
        <v>7</v>
      </c>
      <c r="I242" s="51"/>
      <c r="J242" s="51">
        <v>14</v>
      </c>
      <c r="K242" s="50">
        <v>17</v>
      </c>
      <c r="L242" s="50"/>
      <c r="M242" s="50"/>
      <c r="N242" s="50"/>
      <c r="O242" s="50"/>
      <c r="P242" s="50"/>
      <c r="Q242" s="50"/>
      <c r="R242" s="50"/>
      <c r="S242" s="50"/>
      <c r="T242" s="18">
        <f t="shared" si="12"/>
        <v>47</v>
      </c>
    </row>
    <row r="243" spans="1:20" ht="15" x14ac:dyDescent="0.2">
      <c r="A243" s="23" t="s">
        <v>418</v>
      </c>
      <c r="B243" s="51"/>
      <c r="C243" s="51"/>
      <c r="D243" s="51"/>
      <c r="E243" s="51"/>
      <c r="F243" s="51"/>
      <c r="G243" s="51"/>
      <c r="H243" s="51"/>
      <c r="I243" s="51"/>
      <c r="J243" s="51"/>
      <c r="K243" s="50"/>
      <c r="L243" s="50"/>
      <c r="M243" s="50"/>
      <c r="N243" s="50"/>
      <c r="O243" s="50"/>
      <c r="P243" s="50"/>
      <c r="Q243" s="50"/>
      <c r="R243" s="50"/>
      <c r="S243" s="50"/>
      <c r="T243" s="18">
        <f t="shared" si="12"/>
        <v>0</v>
      </c>
    </row>
    <row r="244" spans="1:20" ht="15" x14ac:dyDescent="0.2">
      <c r="A244" s="23" t="s">
        <v>232</v>
      </c>
      <c r="B244" s="51">
        <v>5</v>
      </c>
      <c r="C244" s="51"/>
      <c r="D244" s="51"/>
      <c r="E244" s="51"/>
      <c r="F244" s="51"/>
      <c r="G244" s="51"/>
      <c r="H244" s="51"/>
      <c r="I244" s="51"/>
      <c r="J244" s="51"/>
      <c r="K244" s="50"/>
      <c r="L244" s="50"/>
      <c r="M244" s="50"/>
      <c r="N244" s="50"/>
      <c r="O244" s="50">
        <v>9</v>
      </c>
      <c r="P244" s="50"/>
      <c r="Q244" s="50"/>
      <c r="R244" s="50"/>
      <c r="S244" s="50"/>
      <c r="T244" s="18">
        <f t="shared" si="12"/>
        <v>14</v>
      </c>
    </row>
    <row r="245" spans="1:20" ht="15" x14ac:dyDescent="0.2">
      <c r="A245" s="23" t="s">
        <v>233</v>
      </c>
      <c r="B245" s="51"/>
      <c r="C245" s="51"/>
      <c r="D245" s="51"/>
      <c r="E245" s="51"/>
      <c r="F245" s="51"/>
      <c r="G245" s="51"/>
      <c r="H245" s="51"/>
      <c r="I245" s="51"/>
      <c r="J245" s="51"/>
      <c r="K245" s="50"/>
      <c r="L245" s="50"/>
      <c r="M245" s="50"/>
      <c r="N245" s="50"/>
      <c r="O245" s="50"/>
      <c r="P245" s="50"/>
      <c r="Q245" s="50"/>
      <c r="R245" s="50"/>
      <c r="S245" s="50"/>
      <c r="T245" s="18">
        <f t="shared" si="12"/>
        <v>0</v>
      </c>
    </row>
    <row r="246" spans="1:20" ht="15" x14ac:dyDescent="0.2">
      <c r="A246" s="23" t="s">
        <v>234</v>
      </c>
      <c r="B246" s="51"/>
      <c r="C246" s="51"/>
      <c r="D246" s="51">
        <v>2</v>
      </c>
      <c r="E246" s="51"/>
      <c r="F246" s="51"/>
      <c r="G246" s="51"/>
      <c r="H246" s="51"/>
      <c r="I246" s="51"/>
      <c r="J246" s="51">
        <v>8</v>
      </c>
      <c r="K246" s="50"/>
      <c r="L246" s="50"/>
      <c r="M246" s="50"/>
      <c r="N246" s="50"/>
      <c r="O246" s="50"/>
      <c r="P246" s="50"/>
      <c r="Q246" s="50"/>
      <c r="R246" s="50"/>
      <c r="S246" s="50"/>
      <c r="T246" s="18">
        <f t="shared" si="12"/>
        <v>10</v>
      </c>
    </row>
    <row r="247" spans="1:20" ht="15" x14ac:dyDescent="0.2">
      <c r="A247" s="23" t="s">
        <v>235</v>
      </c>
      <c r="B247" s="51"/>
      <c r="C247" s="51"/>
      <c r="D247" s="51"/>
      <c r="E247" s="51"/>
      <c r="F247" s="51"/>
      <c r="G247" s="51">
        <v>11</v>
      </c>
      <c r="H247" s="51"/>
      <c r="I247" s="51"/>
      <c r="J247" s="51"/>
      <c r="K247" s="50"/>
      <c r="L247" s="50">
        <v>2</v>
      </c>
      <c r="M247" s="50">
        <v>7</v>
      </c>
      <c r="N247" s="50"/>
      <c r="O247" s="50"/>
      <c r="P247" s="50"/>
      <c r="Q247" s="50"/>
      <c r="R247" s="50"/>
      <c r="S247" s="50"/>
      <c r="T247" s="18">
        <f t="shared" si="12"/>
        <v>20</v>
      </c>
    </row>
    <row r="248" spans="1:20" ht="15" x14ac:dyDescent="0.2">
      <c r="A248" s="23" t="s">
        <v>236</v>
      </c>
      <c r="B248" s="51">
        <v>5</v>
      </c>
      <c r="C248" s="51"/>
      <c r="D248" s="51"/>
      <c r="E248" s="51"/>
      <c r="F248" s="51"/>
      <c r="G248" s="51"/>
      <c r="H248" s="51"/>
      <c r="I248" s="51"/>
      <c r="J248" s="51"/>
      <c r="K248" s="50"/>
      <c r="L248" s="50"/>
      <c r="M248" s="50"/>
      <c r="N248" s="50"/>
      <c r="O248" s="50"/>
      <c r="P248" s="50"/>
      <c r="Q248" s="50"/>
      <c r="R248" s="50"/>
      <c r="S248" s="50"/>
      <c r="T248" s="18">
        <f t="shared" si="12"/>
        <v>5</v>
      </c>
    </row>
    <row r="249" spans="1:20" ht="15" x14ac:dyDescent="0.2">
      <c r="A249" s="23" t="s">
        <v>237</v>
      </c>
      <c r="B249" s="51"/>
      <c r="C249" s="51"/>
      <c r="D249" s="51"/>
      <c r="E249" s="51"/>
      <c r="F249" s="51"/>
      <c r="G249" s="51"/>
      <c r="H249" s="51"/>
      <c r="I249" s="51"/>
      <c r="J249" s="51"/>
      <c r="K249" s="50"/>
      <c r="L249" s="50"/>
      <c r="M249" s="50"/>
      <c r="N249" s="50"/>
      <c r="O249" s="50"/>
      <c r="P249" s="50"/>
      <c r="Q249" s="50"/>
      <c r="R249" s="50"/>
      <c r="S249" s="50"/>
      <c r="T249" s="18">
        <f t="shared" si="12"/>
        <v>0</v>
      </c>
    </row>
    <row r="250" spans="1:20" ht="15" x14ac:dyDescent="0.2">
      <c r="A250" s="23" t="s">
        <v>238</v>
      </c>
      <c r="B250" s="51"/>
      <c r="C250" s="51"/>
      <c r="D250" s="51"/>
      <c r="E250" s="51"/>
      <c r="F250" s="51"/>
      <c r="G250" s="51"/>
      <c r="H250" s="51"/>
      <c r="I250" s="51"/>
      <c r="J250" s="51"/>
      <c r="K250" s="50"/>
      <c r="L250" s="50"/>
      <c r="M250" s="50"/>
      <c r="N250" s="50">
        <v>1</v>
      </c>
      <c r="O250" s="50"/>
      <c r="P250" s="50"/>
      <c r="Q250" s="50"/>
      <c r="R250" s="50"/>
      <c r="S250" s="50"/>
      <c r="T250" s="18">
        <f t="shared" si="12"/>
        <v>1</v>
      </c>
    </row>
    <row r="251" spans="1:20" ht="15" x14ac:dyDescent="0.2">
      <c r="A251" s="23" t="s">
        <v>239</v>
      </c>
      <c r="B251" s="51">
        <v>8</v>
      </c>
      <c r="C251" s="51"/>
      <c r="D251" s="51">
        <v>14</v>
      </c>
      <c r="E251" s="51"/>
      <c r="F251" s="51"/>
      <c r="G251" s="51">
        <v>6</v>
      </c>
      <c r="H251" s="51">
        <v>26</v>
      </c>
      <c r="I251" s="51"/>
      <c r="J251" s="51">
        <v>35</v>
      </c>
      <c r="K251" s="50">
        <v>10</v>
      </c>
      <c r="L251" s="50">
        <v>17</v>
      </c>
      <c r="M251" s="50">
        <v>3</v>
      </c>
      <c r="N251" s="50">
        <v>1</v>
      </c>
      <c r="O251" s="50">
        <v>16</v>
      </c>
      <c r="P251" s="50">
        <v>11</v>
      </c>
      <c r="Q251" s="50"/>
      <c r="R251" s="50"/>
      <c r="S251" s="50"/>
      <c r="T251" s="18">
        <f t="shared" si="12"/>
        <v>147</v>
      </c>
    </row>
    <row r="252" spans="1:20" ht="15" x14ac:dyDescent="0.2">
      <c r="A252" s="23" t="s">
        <v>240</v>
      </c>
      <c r="B252" s="51"/>
      <c r="C252" s="51"/>
      <c r="D252" s="51"/>
      <c r="E252" s="51"/>
      <c r="F252" s="51"/>
      <c r="G252" s="51"/>
      <c r="H252" s="51"/>
      <c r="I252" s="51"/>
      <c r="J252" s="51"/>
      <c r="K252" s="50"/>
      <c r="L252" s="50"/>
      <c r="M252" s="50"/>
      <c r="N252" s="50">
        <v>4</v>
      </c>
      <c r="O252" s="50"/>
      <c r="P252" s="50"/>
      <c r="Q252" s="50"/>
      <c r="R252" s="50"/>
      <c r="S252" s="50"/>
      <c r="T252" s="18">
        <f>SUM(B252:S252)</f>
        <v>4</v>
      </c>
    </row>
    <row r="253" spans="1:20" x14ac:dyDescent="0.2">
      <c r="A253" s="23" t="s">
        <v>241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18">
        <f t="shared" si="12"/>
        <v>0</v>
      </c>
    </row>
    <row r="254" spans="1:20" x14ac:dyDescent="0.2">
      <c r="A254" s="19" t="s">
        <v>285</v>
      </c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7"/>
    </row>
    <row r="255" spans="1:20" x14ac:dyDescent="0.2">
      <c r="A255" s="23" t="s">
        <v>243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18">
        <f>SUM(B255:S255)</f>
        <v>0</v>
      </c>
    </row>
    <row r="256" spans="1:20" x14ac:dyDescent="0.2">
      <c r="A256" s="3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18"/>
    </row>
    <row r="257" spans="1:20" x14ac:dyDescent="0.2">
      <c r="A257" s="3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32"/>
    </row>
    <row r="258" spans="1:20" x14ac:dyDescent="0.2">
      <c r="A258" s="33" t="s">
        <v>284</v>
      </c>
      <c r="B258" s="18">
        <f t="shared" ref="B258:T258" si="13">SUM(B4:B257)</f>
        <v>163</v>
      </c>
      <c r="C258" s="18">
        <f t="shared" si="13"/>
        <v>0</v>
      </c>
      <c r="D258" s="18">
        <f t="shared" si="13"/>
        <v>455</v>
      </c>
      <c r="E258" s="18">
        <f t="shared" si="13"/>
        <v>0</v>
      </c>
      <c r="F258" s="18">
        <f t="shared" si="13"/>
        <v>0</v>
      </c>
      <c r="G258" s="18">
        <f t="shared" si="13"/>
        <v>323</v>
      </c>
      <c r="H258" s="18">
        <f t="shared" si="13"/>
        <v>331</v>
      </c>
      <c r="I258" s="18">
        <f t="shared" si="13"/>
        <v>0</v>
      </c>
      <c r="J258" s="18">
        <f t="shared" si="13"/>
        <v>448</v>
      </c>
      <c r="K258" s="18">
        <f t="shared" si="13"/>
        <v>244</v>
      </c>
      <c r="L258" s="18">
        <f t="shared" si="13"/>
        <v>134</v>
      </c>
      <c r="M258" s="18">
        <f t="shared" si="13"/>
        <v>78</v>
      </c>
      <c r="N258" s="18">
        <f t="shared" si="13"/>
        <v>110</v>
      </c>
      <c r="O258" s="18">
        <f t="shared" si="13"/>
        <v>162</v>
      </c>
      <c r="P258" s="18">
        <f t="shared" si="13"/>
        <v>19</v>
      </c>
      <c r="Q258" s="18">
        <f t="shared" si="13"/>
        <v>0</v>
      </c>
      <c r="R258" s="18">
        <f t="shared" si="13"/>
        <v>0</v>
      </c>
      <c r="S258" s="18">
        <f t="shared" si="13"/>
        <v>0</v>
      </c>
      <c r="T258" s="18">
        <f t="shared" si="13"/>
        <v>2467</v>
      </c>
    </row>
    <row r="259" spans="1:20" x14ac:dyDescent="0.2">
      <c r="A259" s="34" t="s">
        <v>248</v>
      </c>
      <c r="B259" s="27">
        <f t="shared" ref="B259:S259" si="14">COUNT(B3:B257)</f>
        <v>21</v>
      </c>
      <c r="C259" s="27">
        <f t="shared" si="14"/>
        <v>0</v>
      </c>
      <c r="D259" s="27">
        <f t="shared" si="14"/>
        <v>23</v>
      </c>
      <c r="E259" s="27">
        <f t="shared" si="14"/>
        <v>0</v>
      </c>
      <c r="F259" s="27">
        <f t="shared" si="14"/>
        <v>0</v>
      </c>
      <c r="G259" s="27">
        <f t="shared" si="14"/>
        <v>50</v>
      </c>
      <c r="H259" s="27">
        <f t="shared" si="14"/>
        <v>39</v>
      </c>
      <c r="I259" s="27">
        <f t="shared" si="14"/>
        <v>0</v>
      </c>
      <c r="J259" s="27">
        <f t="shared" si="14"/>
        <v>36</v>
      </c>
      <c r="K259" s="27">
        <f t="shared" si="14"/>
        <v>31</v>
      </c>
      <c r="L259" s="27">
        <f t="shared" si="14"/>
        <v>29</v>
      </c>
      <c r="M259" s="27">
        <f t="shared" si="14"/>
        <v>27</v>
      </c>
      <c r="N259" s="27">
        <f t="shared" si="14"/>
        <v>23</v>
      </c>
      <c r="O259" s="27">
        <f t="shared" si="14"/>
        <v>38</v>
      </c>
      <c r="P259" s="27">
        <f t="shared" si="14"/>
        <v>5</v>
      </c>
      <c r="Q259" s="27">
        <f t="shared" si="14"/>
        <v>0</v>
      </c>
      <c r="R259" s="27">
        <f t="shared" si="14"/>
        <v>0</v>
      </c>
      <c r="S259" s="27">
        <f t="shared" si="14"/>
        <v>0</v>
      </c>
      <c r="T259" s="35">
        <f>COUNTIF(T4:T257,"&gt;0")</f>
        <v>88</v>
      </c>
    </row>
    <row r="260" spans="1:20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36" t="s">
        <v>325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36" t="s">
        <v>326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36" t="s">
        <v>327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36" t="s">
        <v>328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36" t="s">
        <v>329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6" t="s">
        <v>330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53" t="s">
        <v>421</v>
      </c>
      <c r="B268" s="54"/>
      <c r="C268" s="55"/>
      <c r="D268" s="55"/>
      <c r="E268" s="56" t="s">
        <v>420</v>
      </c>
      <c r="F268" s="55"/>
      <c r="G268" s="55"/>
      <c r="H268" s="5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53" t="s">
        <v>422</v>
      </c>
      <c r="B269" s="54"/>
      <c r="C269" s="55"/>
      <c r="D269" s="55"/>
      <c r="E269" s="57" t="s">
        <v>403</v>
      </c>
      <c r="F269" s="55"/>
      <c r="G269" s="55">
        <v>19</v>
      </c>
      <c r="H269" s="5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53" t="s">
        <v>419</v>
      </c>
      <c r="B270" s="54"/>
      <c r="C270" s="55"/>
      <c r="D270" s="55"/>
      <c r="E270" s="57" t="s">
        <v>404</v>
      </c>
      <c r="F270" s="55"/>
      <c r="G270" s="55">
        <v>25</v>
      </c>
      <c r="H270" s="5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53" t="s">
        <v>423</v>
      </c>
      <c r="B271" s="54">
        <f>T259</f>
        <v>88</v>
      </c>
      <c r="C271" s="55"/>
      <c r="D271" s="55"/>
      <c r="E271" s="57" t="s">
        <v>405</v>
      </c>
      <c r="F271" s="55"/>
      <c r="G271" s="55">
        <v>6</v>
      </c>
      <c r="H271" s="5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58" t="s">
        <v>333</v>
      </c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60"/>
      <c r="T273" s="40"/>
    </row>
  </sheetData>
  <mergeCells count="1">
    <mergeCell ref="B1:S1"/>
  </mergeCells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5"/>
  <sheetViews>
    <sheetView zoomScaleNormal="100" workbookViewId="0">
      <pane ySplit="2" topLeftCell="A115" activePane="bottomLeft" state="frozen"/>
      <selection pane="bottomLeft" activeCell="A262" sqref="A262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424</v>
      </c>
      <c r="B2" s="65" t="s">
        <v>426</v>
      </c>
      <c r="C2" s="17" t="s">
        <v>290</v>
      </c>
      <c r="D2" s="65" t="s">
        <v>427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65" t="s">
        <v>428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66"/>
      <c r="Q3" s="66"/>
      <c r="R3" s="66"/>
      <c r="S3" s="73"/>
      <c r="T3" s="22"/>
    </row>
    <row r="4" spans="1:20" x14ac:dyDescent="0.2">
      <c r="A4" s="23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8">
        <f>SUM(B4:S4)</f>
        <v>0</v>
      </c>
    </row>
    <row r="5" spans="1:20" x14ac:dyDescent="0.2">
      <c r="A5" s="23" t="s">
        <v>2</v>
      </c>
      <c r="B5" s="67"/>
      <c r="C5" s="67"/>
      <c r="D5" s="67"/>
      <c r="E5" s="67"/>
      <c r="F5" s="67"/>
      <c r="G5" s="67">
        <v>14</v>
      </c>
      <c r="H5" s="67"/>
      <c r="I5" s="67"/>
      <c r="J5" s="67"/>
      <c r="K5" s="67"/>
      <c r="L5" s="67"/>
      <c r="M5" s="67">
        <v>3</v>
      </c>
      <c r="N5" s="67"/>
      <c r="O5" s="67"/>
      <c r="P5" s="67"/>
      <c r="Q5" s="67"/>
      <c r="R5" s="67"/>
      <c r="S5" s="67"/>
      <c r="T5" s="18">
        <f>SUM(B5:S5)</f>
        <v>17</v>
      </c>
    </row>
    <row r="6" spans="1:20" x14ac:dyDescent="0.2">
      <c r="A6" s="23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8">
        <f>SUM(B6:S6)</f>
        <v>0</v>
      </c>
    </row>
    <row r="7" spans="1:20" x14ac:dyDescent="0.2">
      <c r="A7" s="19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68"/>
      <c r="R7" s="68"/>
      <c r="S7" s="68"/>
      <c r="T7" s="27"/>
    </row>
    <row r="8" spans="1:20" x14ac:dyDescent="0.2">
      <c r="A8" s="23" t="s">
        <v>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8">
        <f>SUM(B8:S8)</f>
        <v>0</v>
      </c>
    </row>
    <row r="9" spans="1:20" x14ac:dyDescent="0.2">
      <c r="A9" s="23" t="s">
        <v>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8">
        <f>SUM(B9:S9)</f>
        <v>0</v>
      </c>
    </row>
    <row r="10" spans="1:20" x14ac:dyDescent="0.2">
      <c r="A10" s="23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8">
        <f>SUM(B10:S10)</f>
        <v>0</v>
      </c>
    </row>
    <row r="11" spans="1:20" x14ac:dyDescent="0.2">
      <c r="A11" s="23" t="s">
        <v>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8">
        <f>SUM(B11:S11)</f>
        <v>0</v>
      </c>
    </row>
    <row r="12" spans="1:20" x14ac:dyDescent="0.2">
      <c r="A12" s="23" t="s">
        <v>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8">
        <f>SUM(B12:S12)</f>
        <v>0</v>
      </c>
    </row>
    <row r="13" spans="1:20" x14ac:dyDescent="0.2">
      <c r="A13" s="19" t="s">
        <v>10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8"/>
      <c r="Q13" s="68"/>
      <c r="R13" s="68"/>
      <c r="S13" s="68"/>
      <c r="T13" s="27"/>
    </row>
    <row r="14" spans="1:20" x14ac:dyDescent="0.2">
      <c r="A14" s="23" t="s">
        <v>11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8">
        <f>SUM(B14:S14)</f>
        <v>0</v>
      </c>
    </row>
    <row r="15" spans="1:20" ht="13.5" x14ac:dyDescent="0.2">
      <c r="A15" s="23" t="s">
        <v>308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8">
        <f>SUM(B15:S15)</f>
        <v>0</v>
      </c>
    </row>
    <row r="16" spans="1:20" x14ac:dyDescent="0.2">
      <c r="A16" s="1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8"/>
      <c r="Q16" s="68"/>
      <c r="R16" s="68"/>
      <c r="S16" s="68"/>
      <c r="T16" s="27"/>
    </row>
    <row r="17" spans="1:20" x14ac:dyDescent="0.2">
      <c r="A17" s="23" t="s">
        <v>14</v>
      </c>
      <c r="B17" s="67"/>
      <c r="C17" s="67"/>
      <c r="D17" s="67"/>
      <c r="E17" s="67"/>
      <c r="F17" s="67">
        <v>2</v>
      </c>
      <c r="G17" s="67">
        <v>77</v>
      </c>
      <c r="H17" s="67"/>
      <c r="I17" s="67"/>
      <c r="J17" s="67"/>
      <c r="K17" s="67"/>
      <c r="L17" s="67"/>
      <c r="M17" s="67">
        <v>12</v>
      </c>
      <c r="N17" s="67"/>
      <c r="O17" s="67"/>
      <c r="P17" s="67"/>
      <c r="Q17" s="67"/>
      <c r="R17" s="67"/>
      <c r="S17" s="67"/>
      <c r="T17" s="18">
        <f t="shared" ref="T17:T40" si="0">SUM(B17:S17)</f>
        <v>91</v>
      </c>
    </row>
    <row r="18" spans="1:20" x14ac:dyDescent="0.2">
      <c r="A18" s="23" t="s">
        <v>414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18">
        <f t="shared" si="0"/>
        <v>0</v>
      </c>
    </row>
    <row r="19" spans="1:20" x14ac:dyDescent="0.2">
      <c r="A19" s="23" t="s">
        <v>415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8">
        <f t="shared" si="0"/>
        <v>0</v>
      </c>
    </row>
    <row r="20" spans="1:20" x14ac:dyDescent="0.2">
      <c r="A20" s="23" t="s">
        <v>15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8">
        <f t="shared" si="0"/>
        <v>0</v>
      </c>
    </row>
    <row r="21" spans="1:20" x14ac:dyDescent="0.2">
      <c r="A21" s="23" t="s">
        <v>16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>
        <v>1</v>
      </c>
      <c r="Q21" s="67"/>
      <c r="R21" s="67"/>
      <c r="S21" s="67"/>
      <c r="T21" s="18">
        <f t="shared" si="0"/>
        <v>1</v>
      </c>
    </row>
    <row r="22" spans="1:20" x14ac:dyDescent="0.2">
      <c r="A22" s="23" t="s">
        <v>17</v>
      </c>
      <c r="B22" s="67"/>
      <c r="C22" s="67"/>
      <c r="D22" s="67"/>
      <c r="E22" s="67">
        <v>6</v>
      </c>
      <c r="F22" s="67">
        <v>12</v>
      </c>
      <c r="G22" s="67">
        <v>10</v>
      </c>
      <c r="H22" s="67">
        <v>1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18">
        <f t="shared" si="0"/>
        <v>29</v>
      </c>
    </row>
    <row r="23" spans="1:20" x14ac:dyDescent="0.2">
      <c r="A23" s="2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8">
        <f t="shared" si="0"/>
        <v>0</v>
      </c>
    </row>
    <row r="24" spans="1:20" x14ac:dyDescent="0.2">
      <c r="A24" s="23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8">
        <f t="shared" si="0"/>
        <v>0</v>
      </c>
    </row>
    <row r="25" spans="1:20" x14ac:dyDescent="0.2">
      <c r="A25" s="23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8">
        <f t="shared" si="0"/>
        <v>0</v>
      </c>
    </row>
    <row r="26" spans="1:20" x14ac:dyDescent="0.2">
      <c r="A26" s="23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8">
        <f t="shared" si="0"/>
        <v>0</v>
      </c>
    </row>
    <row r="27" spans="1:20" x14ac:dyDescent="0.2">
      <c r="A27" s="23" t="s">
        <v>22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8">
        <f t="shared" si="0"/>
        <v>0</v>
      </c>
    </row>
    <row r="28" spans="1:20" x14ac:dyDescent="0.2">
      <c r="A28" s="23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18">
        <f t="shared" si="0"/>
        <v>0</v>
      </c>
    </row>
    <row r="29" spans="1:20" x14ac:dyDescent="0.2">
      <c r="A29" s="23" t="s">
        <v>24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18">
        <f t="shared" si="0"/>
        <v>0</v>
      </c>
    </row>
    <row r="30" spans="1:20" x14ac:dyDescent="0.2">
      <c r="A30" s="23" t="s">
        <v>25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18">
        <f t="shared" si="0"/>
        <v>0</v>
      </c>
    </row>
    <row r="31" spans="1:20" x14ac:dyDescent="0.2">
      <c r="A31" s="23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8">
        <f t="shared" si="0"/>
        <v>0</v>
      </c>
    </row>
    <row r="32" spans="1:20" x14ac:dyDescent="0.2">
      <c r="A32" s="23" t="s">
        <v>309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8">
        <f t="shared" si="0"/>
        <v>0</v>
      </c>
    </row>
    <row r="33" spans="1:20" x14ac:dyDescent="0.2">
      <c r="A33" s="23" t="s">
        <v>28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8">
        <f t="shared" si="0"/>
        <v>0</v>
      </c>
    </row>
    <row r="34" spans="1:20" x14ac:dyDescent="0.2">
      <c r="A34" s="23" t="s">
        <v>29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18">
        <f t="shared" si="0"/>
        <v>0</v>
      </c>
    </row>
    <row r="35" spans="1:20" x14ac:dyDescent="0.2">
      <c r="A35" s="23" t="s">
        <v>30</v>
      </c>
      <c r="B35" s="67"/>
      <c r="C35" s="67"/>
      <c r="D35" s="67"/>
      <c r="E35" s="67"/>
      <c r="F35" s="67"/>
      <c r="G35" s="67"/>
      <c r="H35" s="67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18">
        <f t="shared" si="0"/>
        <v>1</v>
      </c>
    </row>
    <row r="36" spans="1:20" x14ac:dyDescent="0.2">
      <c r="A36" s="23" t="s">
        <v>31</v>
      </c>
      <c r="B36" s="67"/>
      <c r="C36" s="67"/>
      <c r="D36" s="67"/>
      <c r="E36" s="67">
        <v>10</v>
      </c>
      <c r="F36" s="67">
        <v>4</v>
      </c>
      <c r="G36" s="67">
        <v>19</v>
      </c>
      <c r="H36" s="67">
        <v>2</v>
      </c>
      <c r="I36" s="67"/>
      <c r="J36" s="67"/>
      <c r="K36" s="67"/>
      <c r="L36" s="67"/>
      <c r="M36" s="67"/>
      <c r="N36" s="67"/>
      <c r="O36" s="67"/>
      <c r="P36" s="67">
        <v>22</v>
      </c>
      <c r="Q36" s="67"/>
      <c r="R36" s="67"/>
      <c r="S36" s="67"/>
      <c r="T36" s="18">
        <f t="shared" si="0"/>
        <v>57</v>
      </c>
    </row>
    <row r="37" spans="1:20" x14ac:dyDescent="0.2">
      <c r="A37" s="23" t="s">
        <v>32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8">
        <f t="shared" si="0"/>
        <v>0</v>
      </c>
    </row>
    <row r="38" spans="1:20" x14ac:dyDescent="0.2">
      <c r="A38" s="23" t="s">
        <v>33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18">
        <f t="shared" si="0"/>
        <v>0</v>
      </c>
    </row>
    <row r="39" spans="1:20" x14ac:dyDescent="0.2">
      <c r="A39" s="23" t="s">
        <v>34</v>
      </c>
      <c r="B39" s="67"/>
      <c r="C39" s="67"/>
      <c r="D39" s="67"/>
      <c r="E39" s="67"/>
      <c r="F39" s="67"/>
      <c r="G39" s="67">
        <v>5</v>
      </c>
      <c r="H39" s="67"/>
      <c r="I39" s="67"/>
      <c r="J39" s="67"/>
      <c r="K39" s="67"/>
      <c r="L39" s="67"/>
      <c r="M39" s="67"/>
      <c r="N39" s="67"/>
      <c r="O39" s="67"/>
      <c r="P39" s="67">
        <v>3</v>
      </c>
      <c r="Q39" s="67"/>
      <c r="R39" s="67"/>
      <c r="S39" s="67"/>
      <c r="T39" s="18">
        <f t="shared" si="0"/>
        <v>8</v>
      </c>
    </row>
    <row r="40" spans="1:20" x14ac:dyDescent="0.2">
      <c r="A40" s="23" t="s">
        <v>35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18">
        <f t="shared" si="0"/>
        <v>0</v>
      </c>
    </row>
    <row r="41" spans="1:20" x14ac:dyDescent="0.2">
      <c r="A41" s="19" t="s">
        <v>36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8"/>
      <c r="Q41" s="68"/>
      <c r="R41" s="68"/>
      <c r="S41" s="68"/>
      <c r="T41" s="27"/>
    </row>
    <row r="42" spans="1:20" x14ac:dyDescent="0.2">
      <c r="A42" s="23" t="s">
        <v>37</v>
      </c>
      <c r="B42" s="72"/>
      <c r="C42" s="72"/>
      <c r="D42" s="72">
        <v>1</v>
      </c>
      <c r="E42" s="72">
        <v>2</v>
      </c>
      <c r="F42" s="72"/>
      <c r="G42" s="72"/>
      <c r="H42" s="72"/>
      <c r="I42" s="72">
        <v>1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18">
        <f t="shared" ref="T42:T56" si="1">SUM(B42:S42)</f>
        <v>4</v>
      </c>
    </row>
    <row r="43" spans="1:20" x14ac:dyDescent="0.2">
      <c r="A43" s="23" t="s">
        <v>38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18">
        <f t="shared" si="1"/>
        <v>0</v>
      </c>
    </row>
    <row r="44" spans="1:20" x14ac:dyDescent="0.2">
      <c r="A44" s="23" t="s">
        <v>310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18">
        <f t="shared" si="1"/>
        <v>0</v>
      </c>
    </row>
    <row r="45" spans="1:20" x14ac:dyDescent="0.2">
      <c r="A45" s="23" t="s">
        <v>40</v>
      </c>
      <c r="B45" s="72"/>
      <c r="C45" s="72"/>
      <c r="D45" s="72"/>
      <c r="E45" s="72"/>
      <c r="F45" s="72"/>
      <c r="G45" s="72">
        <v>1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18">
        <f t="shared" si="1"/>
        <v>1</v>
      </c>
    </row>
    <row r="46" spans="1:20" x14ac:dyDescent="0.2">
      <c r="A46" s="23" t="s">
        <v>41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18">
        <f t="shared" si="1"/>
        <v>0</v>
      </c>
    </row>
    <row r="47" spans="1:20" x14ac:dyDescent="0.2">
      <c r="A47" s="23" t="s">
        <v>42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18">
        <f t="shared" si="1"/>
        <v>0</v>
      </c>
    </row>
    <row r="48" spans="1:20" x14ac:dyDescent="0.2">
      <c r="A48" s="23" t="s">
        <v>44</v>
      </c>
      <c r="B48" s="72"/>
      <c r="C48" s="72"/>
      <c r="D48" s="72"/>
      <c r="E48" s="72"/>
      <c r="F48" s="72">
        <v>1</v>
      </c>
      <c r="G48" s="72"/>
      <c r="H48" s="72"/>
      <c r="I48" s="72">
        <v>1</v>
      </c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8">
        <f t="shared" si="1"/>
        <v>2</v>
      </c>
    </row>
    <row r="49" spans="1:20" x14ac:dyDescent="0.2">
      <c r="A49" s="23" t="s">
        <v>45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18">
        <f t="shared" si="1"/>
        <v>0</v>
      </c>
    </row>
    <row r="50" spans="1:20" x14ac:dyDescent="0.2">
      <c r="A50" s="23" t="s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18">
        <f t="shared" si="1"/>
        <v>0</v>
      </c>
    </row>
    <row r="51" spans="1:20" x14ac:dyDescent="0.2">
      <c r="A51" s="23" t="s">
        <v>47</v>
      </c>
      <c r="B51" s="72"/>
      <c r="C51" s="72"/>
      <c r="D51" s="72"/>
      <c r="E51" s="72">
        <v>2</v>
      </c>
      <c r="F51" s="72"/>
      <c r="G51" s="72">
        <v>2</v>
      </c>
      <c r="H51" s="72"/>
      <c r="I51" s="72"/>
      <c r="J51" s="72"/>
      <c r="K51" s="72"/>
      <c r="L51" s="72"/>
      <c r="M51" s="72"/>
      <c r="N51" s="72"/>
      <c r="O51" s="72"/>
      <c r="P51" s="72">
        <v>3</v>
      </c>
      <c r="Q51" s="72"/>
      <c r="R51" s="72"/>
      <c r="S51" s="72"/>
      <c r="T51" s="18">
        <f t="shared" si="1"/>
        <v>7</v>
      </c>
    </row>
    <row r="52" spans="1:20" x14ac:dyDescent="0.2">
      <c r="A52" s="23" t="s">
        <v>48</v>
      </c>
      <c r="B52" s="72"/>
      <c r="C52" s="72"/>
      <c r="D52" s="72"/>
      <c r="E52" s="72"/>
      <c r="F52" s="72"/>
      <c r="G52" s="72">
        <v>1</v>
      </c>
      <c r="H52" s="72">
        <v>1</v>
      </c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18">
        <f t="shared" si="1"/>
        <v>2</v>
      </c>
    </row>
    <row r="53" spans="1:20" x14ac:dyDescent="0.2">
      <c r="A53" s="23" t="s">
        <v>49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18">
        <f t="shared" si="1"/>
        <v>0</v>
      </c>
    </row>
    <row r="54" spans="1:20" x14ac:dyDescent="0.2">
      <c r="A54" s="23" t="s">
        <v>50</v>
      </c>
      <c r="B54" s="72"/>
      <c r="C54" s="72"/>
      <c r="D54" s="72"/>
      <c r="E54" s="72"/>
      <c r="F54" s="72">
        <v>1</v>
      </c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18">
        <f t="shared" si="1"/>
        <v>1</v>
      </c>
    </row>
    <row r="55" spans="1:20" x14ac:dyDescent="0.2">
      <c r="A55" s="23" t="s">
        <v>263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18">
        <f t="shared" si="1"/>
        <v>0</v>
      </c>
    </row>
    <row r="56" spans="1:20" x14ac:dyDescent="0.2">
      <c r="A56" s="23" t="s">
        <v>52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18">
        <f t="shared" si="1"/>
        <v>0</v>
      </c>
    </row>
    <row r="57" spans="1:20" x14ac:dyDescent="0.2">
      <c r="A57" s="19" t="s">
        <v>53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68"/>
      <c r="T57" s="27"/>
    </row>
    <row r="58" spans="1:20" x14ac:dyDescent="0.2">
      <c r="A58" s="23" t="s">
        <v>54</v>
      </c>
      <c r="B58" s="67"/>
      <c r="C58" s="67"/>
      <c r="D58" s="67"/>
      <c r="E58" s="67"/>
      <c r="F58" s="67"/>
      <c r="G58" s="67">
        <v>1</v>
      </c>
      <c r="H58" s="67"/>
      <c r="I58" s="67"/>
      <c r="J58" s="67"/>
      <c r="K58" s="67"/>
      <c r="L58" s="67"/>
      <c r="M58" s="67"/>
      <c r="N58" s="67"/>
      <c r="O58" s="67">
        <v>3</v>
      </c>
      <c r="P58" s="67"/>
      <c r="Q58" s="67"/>
      <c r="R58" s="67"/>
      <c r="S58" s="67"/>
      <c r="T58" s="18">
        <f t="shared" ref="T58:T63" si="2">SUM(B58:S58)</f>
        <v>4</v>
      </c>
    </row>
    <row r="59" spans="1:20" ht="13.5" x14ac:dyDescent="0.2">
      <c r="A59" s="23" t="s">
        <v>311</v>
      </c>
      <c r="B59" s="67"/>
      <c r="C59" s="67"/>
      <c r="D59" s="67"/>
      <c r="E59" s="67"/>
      <c r="F59" s="67"/>
      <c r="G59" s="67">
        <v>2</v>
      </c>
      <c r="H59" s="67"/>
      <c r="I59" s="67"/>
      <c r="J59" s="67"/>
      <c r="K59" s="67"/>
      <c r="L59" s="67"/>
      <c r="M59" s="67"/>
      <c r="N59" s="67"/>
      <c r="O59" s="67">
        <v>3</v>
      </c>
      <c r="P59" s="67"/>
      <c r="Q59" s="67"/>
      <c r="R59" s="67"/>
      <c r="S59" s="67"/>
      <c r="T59" s="18">
        <f t="shared" si="2"/>
        <v>5</v>
      </c>
    </row>
    <row r="60" spans="1:20" ht="13.5" x14ac:dyDescent="0.2">
      <c r="A60" s="23" t="s">
        <v>312</v>
      </c>
      <c r="B60" s="67"/>
      <c r="C60" s="67"/>
      <c r="D60" s="67">
        <v>2</v>
      </c>
      <c r="E60" s="67"/>
      <c r="F60" s="67"/>
      <c r="G60" s="67">
        <v>8</v>
      </c>
      <c r="H60" s="67">
        <v>4</v>
      </c>
      <c r="I60" s="67"/>
      <c r="J60" s="67"/>
      <c r="K60" s="67"/>
      <c r="L60" s="67"/>
      <c r="M60" s="67">
        <v>1</v>
      </c>
      <c r="N60" s="67"/>
      <c r="O60" s="67"/>
      <c r="P60" s="67">
        <v>1</v>
      </c>
      <c r="Q60" s="67">
        <v>1</v>
      </c>
      <c r="R60" s="67"/>
      <c r="S60" s="67"/>
      <c r="T60" s="18">
        <f t="shared" si="2"/>
        <v>17</v>
      </c>
    </row>
    <row r="61" spans="1:20" x14ac:dyDescent="0.2">
      <c r="A61" s="23" t="s">
        <v>56</v>
      </c>
      <c r="B61" s="67"/>
      <c r="C61" s="67"/>
      <c r="D61" s="67"/>
      <c r="E61" s="67">
        <v>2</v>
      </c>
      <c r="F61" s="67">
        <v>2</v>
      </c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8">
        <f t="shared" si="2"/>
        <v>4</v>
      </c>
    </row>
    <row r="62" spans="1:20" x14ac:dyDescent="0.2">
      <c r="A62" s="23" t="s">
        <v>57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8">
        <f t="shared" si="2"/>
        <v>0</v>
      </c>
    </row>
    <row r="63" spans="1:20" x14ac:dyDescent="0.2">
      <c r="A63" s="23" t="s">
        <v>58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8">
        <f t="shared" si="2"/>
        <v>0</v>
      </c>
    </row>
    <row r="64" spans="1:20" x14ac:dyDescent="0.2">
      <c r="A64" s="19" t="s">
        <v>59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68"/>
      <c r="Q64" s="68"/>
      <c r="R64" s="68"/>
      <c r="S64" s="68"/>
      <c r="T64" s="27"/>
    </row>
    <row r="65" spans="1:20" x14ac:dyDescent="0.2">
      <c r="A65" s="23" t="s">
        <v>60</v>
      </c>
      <c r="B65" s="67"/>
      <c r="C65" s="67"/>
      <c r="D65" s="67"/>
      <c r="E65" s="67">
        <v>1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8">
        <f>SUM(B65:S65)</f>
        <v>1</v>
      </c>
    </row>
    <row r="66" spans="1:20" x14ac:dyDescent="0.2">
      <c r="A66" s="23" t="s">
        <v>61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8">
        <f>SUM(B66:S66)</f>
        <v>0</v>
      </c>
    </row>
    <row r="67" spans="1:20" x14ac:dyDescent="0.2">
      <c r="A67" s="23" t="s">
        <v>62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8">
        <f>SUM(B67:S67)</f>
        <v>0</v>
      </c>
    </row>
    <row r="68" spans="1:20" x14ac:dyDescent="0.2">
      <c r="A68" s="19" t="s">
        <v>63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68"/>
      <c r="Q68" s="68"/>
      <c r="R68" s="68"/>
      <c r="S68" s="68"/>
      <c r="T68" s="27"/>
    </row>
    <row r="69" spans="1:20" x14ac:dyDescent="0.2">
      <c r="A69" s="23" t="s">
        <v>64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18">
        <f t="shared" ref="T69:T81" si="3">SUM(B69:S69)</f>
        <v>0</v>
      </c>
    </row>
    <row r="70" spans="1:20" x14ac:dyDescent="0.2">
      <c r="A70" s="23" t="s">
        <v>65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18">
        <f t="shared" si="3"/>
        <v>0</v>
      </c>
    </row>
    <row r="71" spans="1:20" x14ac:dyDescent="0.2">
      <c r="A71" s="23" t="s">
        <v>66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18">
        <f t="shared" si="3"/>
        <v>0</v>
      </c>
    </row>
    <row r="72" spans="1:20" x14ac:dyDescent="0.2">
      <c r="A72" s="23" t="s">
        <v>67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18">
        <f t="shared" si="3"/>
        <v>0</v>
      </c>
    </row>
    <row r="73" spans="1:20" x14ac:dyDescent="0.2">
      <c r="A73" s="23" t="s">
        <v>68</v>
      </c>
      <c r="B73" s="72"/>
      <c r="C73" s="72"/>
      <c r="D73" s="72"/>
      <c r="E73" s="72">
        <v>3</v>
      </c>
      <c r="F73" s="72">
        <v>2</v>
      </c>
      <c r="G73" s="72">
        <v>19</v>
      </c>
      <c r="H73" s="72">
        <v>2</v>
      </c>
      <c r="I73" s="72"/>
      <c r="J73" s="72"/>
      <c r="K73" s="72"/>
      <c r="L73" s="72"/>
      <c r="M73" s="72"/>
      <c r="N73" s="72"/>
      <c r="O73" s="72"/>
      <c r="P73" s="72">
        <v>8</v>
      </c>
      <c r="Q73" s="72"/>
      <c r="R73" s="72"/>
      <c r="S73" s="72"/>
      <c r="T73" s="18">
        <f t="shared" si="3"/>
        <v>34</v>
      </c>
    </row>
    <row r="74" spans="1:20" x14ac:dyDescent="0.2">
      <c r="A74" s="23" t="s">
        <v>69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8">
        <f t="shared" si="3"/>
        <v>0</v>
      </c>
    </row>
    <row r="75" spans="1:20" x14ac:dyDescent="0.2">
      <c r="A75" s="23" t="s">
        <v>70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8">
        <f t="shared" si="3"/>
        <v>0</v>
      </c>
    </row>
    <row r="76" spans="1:20" x14ac:dyDescent="0.2">
      <c r="A76" s="23" t="s">
        <v>71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8">
        <f t="shared" si="3"/>
        <v>0</v>
      </c>
    </row>
    <row r="77" spans="1:20" x14ac:dyDescent="0.2">
      <c r="A77" s="23" t="s">
        <v>72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8">
        <f t="shared" si="3"/>
        <v>0</v>
      </c>
    </row>
    <row r="78" spans="1:20" x14ac:dyDescent="0.2">
      <c r="A78" s="23" t="s">
        <v>73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18">
        <f t="shared" si="3"/>
        <v>0</v>
      </c>
    </row>
    <row r="79" spans="1:20" x14ac:dyDescent="0.2">
      <c r="A79" s="23" t="s">
        <v>74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18">
        <f t="shared" si="3"/>
        <v>0</v>
      </c>
    </row>
    <row r="80" spans="1:20" x14ac:dyDescent="0.2">
      <c r="A80" s="23" t="s">
        <v>75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18">
        <f t="shared" si="3"/>
        <v>0</v>
      </c>
    </row>
    <row r="81" spans="1:20" x14ac:dyDescent="0.2">
      <c r="A81" s="23" t="s">
        <v>76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18">
        <f t="shared" si="3"/>
        <v>0</v>
      </c>
    </row>
    <row r="82" spans="1:20" x14ac:dyDescent="0.2">
      <c r="A82" s="19" t="s">
        <v>77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68"/>
      <c r="Q82" s="68"/>
      <c r="R82" s="68"/>
      <c r="S82" s="68"/>
      <c r="T82" s="27"/>
    </row>
    <row r="83" spans="1:20" x14ac:dyDescent="0.2">
      <c r="A83" s="23" t="s">
        <v>78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8">
        <f t="shared" ref="T83:T89" si="4">SUM(B83:S83)</f>
        <v>0</v>
      </c>
    </row>
    <row r="84" spans="1:20" x14ac:dyDescent="0.2">
      <c r="A84" s="23" t="s">
        <v>79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8">
        <f t="shared" si="4"/>
        <v>0</v>
      </c>
    </row>
    <row r="85" spans="1:20" x14ac:dyDescent="0.2">
      <c r="A85" s="23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8">
        <f t="shared" si="4"/>
        <v>0</v>
      </c>
    </row>
    <row r="86" spans="1:20" x14ac:dyDescent="0.2">
      <c r="A86" s="23" t="s">
        <v>81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8">
        <f t="shared" si="4"/>
        <v>0</v>
      </c>
    </row>
    <row r="87" spans="1:20" x14ac:dyDescent="0.2">
      <c r="A87" s="23" t="s">
        <v>82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8">
        <f t="shared" si="4"/>
        <v>0</v>
      </c>
    </row>
    <row r="88" spans="1:20" x14ac:dyDescent="0.2">
      <c r="A88" s="23" t="s">
        <v>83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8">
        <f t="shared" si="4"/>
        <v>0</v>
      </c>
    </row>
    <row r="89" spans="1:20" x14ac:dyDescent="0.2">
      <c r="A89" s="23" t="s">
        <v>84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8">
        <f t="shared" si="4"/>
        <v>0</v>
      </c>
    </row>
    <row r="90" spans="1:20" x14ac:dyDescent="0.2">
      <c r="A90" s="19" t="s">
        <v>313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68"/>
      <c r="Q90" s="68"/>
      <c r="R90" s="68"/>
      <c r="S90" s="68"/>
      <c r="T90" s="27"/>
    </row>
    <row r="91" spans="1:20" ht="13.5" x14ac:dyDescent="0.2">
      <c r="A91" s="23" t="s">
        <v>314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8">
        <f>SUM(B91:S91)</f>
        <v>0</v>
      </c>
    </row>
    <row r="92" spans="1:20" x14ac:dyDescent="0.2">
      <c r="A92" s="23" t="s">
        <v>87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8">
        <f>SUM(B92:S92)</f>
        <v>0</v>
      </c>
    </row>
    <row r="93" spans="1:20" x14ac:dyDescent="0.2">
      <c r="A93" s="23" t="s">
        <v>88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8">
        <f>SUM(B93:S93)</f>
        <v>0</v>
      </c>
    </row>
    <row r="94" spans="1:20" x14ac:dyDescent="0.2">
      <c r="A94" s="19" t="s">
        <v>89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68"/>
      <c r="Q94" s="68"/>
      <c r="R94" s="68"/>
      <c r="S94" s="68"/>
      <c r="T94" s="27"/>
    </row>
    <row r="95" spans="1:20" x14ac:dyDescent="0.2">
      <c r="A95" s="23" t="s">
        <v>90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18">
        <f t="shared" ref="T95:T103" si="5">SUM(B95:S95)</f>
        <v>0</v>
      </c>
    </row>
    <row r="96" spans="1:20" x14ac:dyDescent="0.2">
      <c r="A96" s="23" t="s">
        <v>91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18">
        <f t="shared" si="5"/>
        <v>0</v>
      </c>
    </row>
    <row r="97" spans="1:20" x14ac:dyDescent="0.2">
      <c r="A97" s="23" t="s">
        <v>92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18">
        <f t="shared" si="5"/>
        <v>0</v>
      </c>
    </row>
    <row r="98" spans="1:20" x14ac:dyDescent="0.2">
      <c r="A98" s="23" t="s">
        <v>93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18">
        <f t="shared" si="5"/>
        <v>0</v>
      </c>
    </row>
    <row r="99" spans="1:20" x14ac:dyDescent="0.2">
      <c r="A99" s="23" t="s">
        <v>94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>
        <v>1</v>
      </c>
      <c r="P99" s="72"/>
      <c r="Q99" s="72"/>
      <c r="R99" s="72"/>
      <c r="S99" s="72"/>
      <c r="T99" s="18">
        <f t="shared" si="5"/>
        <v>1</v>
      </c>
    </row>
    <row r="100" spans="1:20" x14ac:dyDescent="0.2">
      <c r="A100" s="23" t="s">
        <v>95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18">
        <f t="shared" si="5"/>
        <v>0</v>
      </c>
    </row>
    <row r="101" spans="1:20" x14ac:dyDescent="0.2">
      <c r="A101" s="23" t="s">
        <v>96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18">
        <f t="shared" si="5"/>
        <v>0</v>
      </c>
    </row>
    <row r="102" spans="1:20" x14ac:dyDescent="0.2">
      <c r="A102" s="23" t="s">
        <v>97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18">
        <f t="shared" si="5"/>
        <v>0</v>
      </c>
    </row>
    <row r="103" spans="1:20" x14ac:dyDescent="0.2">
      <c r="A103" s="23" t="s">
        <v>98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18">
        <f t="shared" si="5"/>
        <v>0</v>
      </c>
    </row>
    <row r="104" spans="1:20" x14ac:dyDescent="0.2">
      <c r="A104" s="19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27"/>
    </row>
    <row r="105" spans="1:20" x14ac:dyDescent="0.2">
      <c r="A105" s="23" t="s">
        <v>100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8">
        <f>SUM(B105:S105)</f>
        <v>0</v>
      </c>
    </row>
    <row r="106" spans="1:20" x14ac:dyDescent="0.2">
      <c r="A106" s="19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27"/>
    </row>
    <row r="107" spans="1:20" x14ac:dyDescent="0.2">
      <c r="A107" s="23" t="s">
        <v>102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8">
        <f>SUM(B107:S107)</f>
        <v>0</v>
      </c>
    </row>
    <row r="108" spans="1:20" x14ac:dyDescent="0.2">
      <c r="A108" s="23" t="s">
        <v>103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18">
        <f>SUM(B108:S108)</f>
        <v>0</v>
      </c>
    </row>
    <row r="109" spans="1:20" x14ac:dyDescent="0.2">
      <c r="A109" s="19" t="s">
        <v>104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27"/>
    </row>
    <row r="110" spans="1:20" x14ac:dyDescent="0.2">
      <c r="A110" s="23" t="s">
        <v>105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18">
        <f>SUM(B110:S110)</f>
        <v>0</v>
      </c>
    </row>
    <row r="111" spans="1:20" x14ac:dyDescent="0.2">
      <c r="A111" s="23" t="s">
        <v>106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18">
        <f>SUM(B111:S111)</f>
        <v>0</v>
      </c>
    </row>
    <row r="112" spans="1:20" x14ac:dyDescent="0.2">
      <c r="A112" s="23" t="s">
        <v>416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18">
        <f>SUM(B112:S112)</f>
        <v>0</v>
      </c>
    </row>
    <row r="113" spans="1:20" x14ac:dyDescent="0.2">
      <c r="A113" s="23" t="s">
        <v>107</v>
      </c>
      <c r="B113" s="72"/>
      <c r="C113" s="72"/>
      <c r="D113" s="72"/>
      <c r="E113" s="72">
        <v>5</v>
      </c>
      <c r="F113" s="72">
        <v>2</v>
      </c>
      <c r="G113" s="72">
        <v>2</v>
      </c>
      <c r="H113" s="72"/>
      <c r="I113" s="72">
        <v>1</v>
      </c>
      <c r="J113" s="72"/>
      <c r="K113" s="72"/>
      <c r="L113" s="72"/>
      <c r="M113" s="72">
        <v>2</v>
      </c>
      <c r="N113" s="72"/>
      <c r="O113" s="72">
        <v>1</v>
      </c>
      <c r="P113" s="72">
        <v>2</v>
      </c>
      <c r="Q113" s="72"/>
      <c r="R113" s="72"/>
      <c r="S113" s="72"/>
      <c r="T113" s="18">
        <f>SUM(B113:S113)</f>
        <v>15</v>
      </c>
    </row>
    <row r="114" spans="1:20" x14ac:dyDescent="0.2">
      <c r="A114" s="19" t="s">
        <v>108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27"/>
    </row>
    <row r="115" spans="1:20" x14ac:dyDescent="0.2">
      <c r="A115" s="23" t="s">
        <v>109</v>
      </c>
      <c r="B115" s="67"/>
      <c r="C115" s="67"/>
      <c r="D115" s="67"/>
      <c r="E115" s="67">
        <v>2</v>
      </c>
      <c r="F115" s="67">
        <v>1</v>
      </c>
      <c r="G115" s="67">
        <v>1</v>
      </c>
      <c r="H115" s="67"/>
      <c r="I115" s="67"/>
      <c r="J115" s="67"/>
      <c r="K115" s="67"/>
      <c r="L115" s="67"/>
      <c r="M115" s="67"/>
      <c r="N115" s="67"/>
      <c r="O115" s="67"/>
      <c r="P115" s="67">
        <v>1</v>
      </c>
      <c r="Q115" s="67"/>
      <c r="R115" s="67"/>
      <c r="S115" s="67"/>
      <c r="T115" s="18">
        <f>SUM(B115:S115)</f>
        <v>5</v>
      </c>
    </row>
    <row r="116" spans="1:20" x14ac:dyDescent="0.2">
      <c r="A116" s="19" t="s">
        <v>110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27"/>
    </row>
    <row r="117" spans="1:20" x14ac:dyDescent="0.2">
      <c r="A117" s="30" t="s">
        <v>315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18">
        <f t="shared" ref="T117:T127" si="6">SUM(B117:S117)</f>
        <v>0</v>
      </c>
    </row>
    <row r="118" spans="1:20" x14ac:dyDescent="0.2">
      <c r="A118" s="23" t="s">
        <v>112</v>
      </c>
      <c r="B118" s="72"/>
      <c r="C118" s="72"/>
      <c r="D118" s="72"/>
      <c r="E118" s="72"/>
      <c r="F118" s="72"/>
      <c r="G118" s="72"/>
      <c r="H118" s="72">
        <v>1</v>
      </c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18">
        <f t="shared" si="6"/>
        <v>1</v>
      </c>
    </row>
    <row r="119" spans="1:20" x14ac:dyDescent="0.2">
      <c r="A119" s="23" t="s">
        <v>113</v>
      </c>
      <c r="B119" s="72"/>
      <c r="C119" s="72"/>
      <c r="D119" s="72"/>
      <c r="E119" s="72">
        <v>1</v>
      </c>
      <c r="F119" s="72">
        <v>3</v>
      </c>
      <c r="G119" s="72">
        <v>1</v>
      </c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18">
        <f t="shared" si="6"/>
        <v>5</v>
      </c>
    </row>
    <row r="120" spans="1:20" x14ac:dyDescent="0.2">
      <c r="A120" s="23" t="s">
        <v>114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18">
        <f t="shared" si="6"/>
        <v>0</v>
      </c>
    </row>
    <row r="121" spans="1:20" x14ac:dyDescent="0.2">
      <c r="A121" s="23" t="s">
        <v>115</v>
      </c>
      <c r="B121" s="72"/>
      <c r="C121" s="72"/>
      <c r="D121" s="72"/>
      <c r="E121" s="72"/>
      <c r="F121" s="72"/>
      <c r="G121" s="72">
        <v>2</v>
      </c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18">
        <f t="shared" si="6"/>
        <v>2</v>
      </c>
    </row>
    <row r="122" spans="1:20" x14ac:dyDescent="0.2">
      <c r="A122" s="23" t="s">
        <v>116</v>
      </c>
      <c r="B122" s="72"/>
      <c r="C122" s="72"/>
      <c r="D122" s="72"/>
      <c r="E122" s="72"/>
      <c r="F122" s="72">
        <v>1</v>
      </c>
      <c r="G122" s="72">
        <v>2</v>
      </c>
      <c r="H122" s="72">
        <v>1</v>
      </c>
      <c r="I122" s="72"/>
      <c r="J122" s="72"/>
      <c r="K122" s="72"/>
      <c r="L122" s="72">
        <v>1</v>
      </c>
      <c r="M122" s="72"/>
      <c r="N122" s="72"/>
      <c r="O122" s="72">
        <v>1</v>
      </c>
      <c r="P122" s="72"/>
      <c r="Q122" s="72"/>
      <c r="R122" s="72"/>
      <c r="S122" s="72"/>
      <c r="T122" s="18">
        <f t="shared" si="6"/>
        <v>6</v>
      </c>
    </row>
    <row r="123" spans="1:20" x14ac:dyDescent="0.2">
      <c r="A123" s="23" t="s">
        <v>117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18">
        <f t="shared" si="6"/>
        <v>0</v>
      </c>
    </row>
    <row r="124" spans="1:20" x14ac:dyDescent="0.2">
      <c r="A124" s="30" t="s">
        <v>316</v>
      </c>
      <c r="B124" s="72"/>
      <c r="C124" s="72"/>
      <c r="D124" s="72"/>
      <c r="E124" s="72"/>
      <c r="F124" s="72"/>
      <c r="G124" s="72">
        <v>3</v>
      </c>
      <c r="H124" s="72"/>
      <c r="I124" s="72"/>
      <c r="J124" s="72"/>
      <c r="K124" s="72"/>
      <c r="L124" s="72">
        <v>3</v>
      </c>
      <c r="M124" s="72"/>
      <c r="N124" s="72"/>
      <c r="O124" s="72"/>
      <c r="P124" s="72"/>
      <c r="Q124" s="72"/>
      <c r="R124" s="72"/>
      <c r="S124" s="72"/>
      <c r="T124" s="18">
        <f t="shared" si="6"/>
        <v>6</v>
      </c>
    </row>
    <row r="125" spans="1:20" x14ac:dyDescent="0.2">
      <c r="A125" s="23" t="s">
        <v>119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18">
        <f t="shared" si="6"/>
        <v>0</v>
      </c>
    </row>
    <row r="126" spans="1:20" x14ac:dyDescent="0.2">
      <c r="A126" s="23" t="s">
        <v>120</v>
      </c>
      <c r="B126" s="69"/>
      <c r="C126" s="69">
        <v>1</v>
      </c>
      <c r="D126" s="69"/>
      <c r="E126" s="69">
        <v>1</v>
      </c>
      <c r="F126" s="69">
        <v>4</v>
      </c>
      <c r="G126" s="69">
        <v>10</v>
      </c>
      <c r="H126" s="69">
        <v>8</v>
      </c>
      <c r="I126" s="69"/>
      <c r="J126" s="69"/>
      <c r="K126" s="67"/>
      <c r="L126" s="67"/>
      <c r="M126" s="67">
        <v>1</v>
      </c>
      <c r="N126" s="67"/>
      <c r="O126" s="67">
        <v>8</v>
      </c>
      <c r="P126" s="67"/>
      <c r="Q126" s="67">
        <v>1</v>
      </c>
      <c r="R126" s="67"/>
      <c r="S126" s="67"/>
      <c r="T126" s="18">
        <f t="shared" si="6"/>
        <v>34</v>
      </c>
    </row>
    <row r="127" spans="1:20" x14ac:dyDescent="0.2">
      <c r="A127" s="23" t="s">
        <v>121</v>
      </c>
      <c r="B127" s="72"/>
      <c r="C127" s="72"/>
      <c r="D127" s="72"/>
      <c r="E127" s="72"/>
      <c r="F127" s="72">
        <v>2</v>
      </c>
      <c r="G127" s="72">
        <v>2</v>
      </c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18">
        <f t="shared" si="6"/>
        <v>4</v>
      </c>
    </row>
    <row r="128" spans="1:20" x14ac:dyDescent="0.2">
      <c r="A128" s="19" t="s">
        <v>122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27"/>
    </row>
    <row r="129" spans="1:20" x14ac:dyDescent="0.2">
      <c r="A129" s="23" t="s">
        <v>123</v>
      </c>
      <c r="B129" s="69"/>
      <c r="C129" s="69"/>
      <c r="D129" s="69"/>
      <c r="E129" s="69"/>
      <c r="F129" s="69">
        <v>1</v>
      </c>
      <c r="G129" s="69"/>
      <c r="H129" s="69">
        <v>3</v>
      </c>
      <c r="I129" s="69"/>
      <c r="J129" s="69"/>
      <c r="K129" s="67"/>
      <c r="L129" s="67"/>
      <c r="M129" s="67"/>
      <c r="N129" s="67"/>
      <c r="O129" s="67">
        <v>5</v>
      </c>
      <c r="P129" s="67"/>
      <c r="Q129" s="67"/>
      <c r="R129" s="67"/>
      <c r="S129" s="67"/>
      <c r="T129" s="18">
        <f t="shared" ref="T129:T139" si="7">SUM(B129:S129)</f>
        <v>9</v>
      </c>
    </row>
    <row r="130" spans="1:20" x14ac:dyDescent="0.2">
      <c r="A130" s="23" t="s">
        <v>317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7"/>
      <c r="L130" s="67">
        <v>2</v>
      </c>
      <c r="M130" s="67"/>
      <c r="N130" s="67"/>
      <c r="O130" s="67"/>
      <c r="P130" s="67"/>
      <c r="Q130" s="67"/>
      <c r="R130" s="67"/>
      <c r="S130" s="67"/>
      <c r="T130" s="18">
        <f t="shared" si="7"/>
        <v>2</v>
      </c>
    </row>
    <row r="131" spans="1:20" x14ac:dyDescent="0.2">
      <c r="A131" s="23" t="s">
        <v>125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7"/>
      <c r="L131" s="67"/>
      <c r="M131" s="67"/>
      <c r="N131" s="67"/>
      <c r="O131" s="67"/>
      <c r="P131" s="67"/>
      <c r="Q131" s="67"/>
      <c r="R131" s="67"/>
      <c r="S131" s="67"/>
      <c r="T131" s="18">
        <f t="shared" si="7"/>
        <v>0</v>
      </c>
    </row>
    <row r="132" spans="1:20" x14ac:dyDescent="0.2">
      <c r="A132" s="23" t="s">
        <v>279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7"/>
      <c r="L132" s="67"/>
      <c r="M132" s="67"/>
      <c r="N132" s="67"/>
      <c r="O132" s="67"/>
      <c r="P132" s="67"/>
      <c r="Q132" s="67"/>
      <c r="R132" s="67"/>
      <c r="S132" s="67"/>
      <c r="T132" s="18">
        <f t="shared" si="7"/>
        <v>0</v>
      </c>
    </row>
    <row r="133" spans="1:20" x14ac:dyDescent="0.2">
      <c r="A133" s="23" t="s">
        <v>126</v>
      </c>
      <c r="B133" s="69"/>
      <c r="C133" s="69">
        <v>1</v>
      </c>
      <c r="D133" s="69"/>
      <c r="E133" s="69">
        <v>8</v>
      </c>
      <c r="F133" s="69">
        <v>2</v>
      </c>
      <c r="G133" s="69">
        <v>3</v>
      </c>
      <c r="H133" s="69"/>
      <c r="I133" s="69">
        <v>1</v>
      </c>
      <c r="J133" s="69"/>
      <c r="K133" s="67"/>
      <c r="L133" s="67">
        <v>4</v>
      </c>
      <c r="M133" s="67"/>
      <c r="N133" s="67"/>
      <c r="O133" s="67">
        <v>1</v>
      </c>
      <c r="P133" s="67">
        <v>2</v>
      </c>
      <c r="Q133" s="67"/>
      <c r="R133" s="67">
        <v>3</v>
      </c>
      <c r="S133" s="67"/>
      <c r="T133" s="18">
        <f t="shared" si="7"/>
        <v>25</v>
      </c>
    </row>
    <row r="134" spans="1:20" x14ac:dyDescent="0.2">
      <c r="A134" s="23" t="s">
        <v>127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7"/>
      <c r="L134" s="67"/>
      <c r="M134" s="67"/>
      <c r="N134" s="67"/>
      <c r="O134" s="67"/>
      <c r="P134" s="67">
        <v>2</v>
      </c>
      <c r="Q134" s="67"/>
      <c r="R134" s="67"/>
      <c r="S134" s="67"/>
      <c r="T134" s="18">
        <f t="shared" si="7"/>
        <v>2</v>
      </c>
    </row>
    <row r="135" spans="1:20" x14ac:dyDescent="0.2">
      <c r="A135" s="23" t="s">
        <v>128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7"/>
      <c r="L135" s="67"/>
      <c r="M135" s="67"/>
      <c r="N135" s="67"/>
      <c r="O135" s="67"/>
      <c r="P135" s="67"/>
      <c r="Q135" s="67"/>
      <c r="R135" s="67"/>
      <c r="S135" s="67"/>
      <c r="T135" s="18">
        <f t="shared" si="7"/>
        <v>0</v>
      </c>
    </row>
    <row r="136" spans="1:20" x14ac:dyDescent="0.2">
      <c r="A136" s="23" t="s">
        <v>129</v>
      </c>
      <c r="B136" s="69"/>
      <c r="C136" s="69"/>
      <c r="D136" s="69"/>
      <c r="E136" s="69">
        <v>2</v>
      </c>
      <c r="F136" s="69"/>
      <c r="G136" s="69"/>
      <c r="H136" s="69"/>
      <c r="I136" s="69"/>
      <c r="J136" s="69"/>
      <c r="K136" s="67"/>
      <c r="L136" s="67">
        <v>2</v>
      </c>
      <c r="M136" s="67"/>
      <c r="N136" s="67"/>
      <c r="O136" s="67">
        <v>1</v>
      </c>
      <c r="P136" s="67"/>
      <c r="Q136" s="67"/>
      <c r="R136" s="67"/>
      <c r="S136" s="67"/>
      <c r="T136" s="18">
        <f t="shared" si="7"/>
        <v>5</v>
      </c>
    </row>
    <row r="137" spans="1:20" x14ac:dyDescent="0.2">
      <c r="A137" s="23" t="s">
        <v>130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7"/>
      <c r="L137" s="67"/>
      <c r="M137" s="67"/>
      <c r="N137" s="67"/>
      <c r="O137" s="67"/>
      <c r="P137" s="67"/>
      <c r="Q137" s="67"/>
      <c r="R137" s="67"/>
      <c r="S137" s="67"/>
      <c r="T137" s="18">
        <f t="shared" si="7"/>
        <v>0</v>
      </c>
    </row>
    <row r="138" spans="1:20" x14ac:dyDescent="0.2">
      <c r="A138" s="23" t="s">
        <v>131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7"/>
      <c r="L138" s="67"/>
      <c r="M138" s="67"/>
      <c r="N138" s="67"/>
      <c r="O138" s="67"/>
      <c r="P138" s="67"/>
      <c r="Q138" s="67"/>
      <c r="R138" s="67"/>
      <c r="S138" s="67"/>
      <c r="T138" s="18">
        <f t="shared" si="7"/>
        <v>0</v>
      </c>
    </row>
    <row r="139" spans="1:20" x14ac:dyDescent="0.2">
      <c r="A139" s="23" t="s">
        <v>132</v>
      </c>
      <c r="B139" s="69"/>
      <c r="C139" s="69"/>
      <c r="D139" s="69"/>
      <c r="E139" s="69">
        <v>1</v>
      </c>
      <c r="F139" s="69"/>
      <c r="G139" s="69"/>
      <c r="H139" s="69"/>
      <c r="I139" s="69"/>
      <c r="J139" s="69"/>
      <c r="K139" s="67"/>
      <c r="L139" s="67"/>
      <c r="M139" s="67"/>
      <c r="N139" s="67"/>
      <c r="O139" s="67"/>
      <c r="P139" s="67"/>
      <c r="Q139" s="67"/>
      <c r="R139" s="67"/>
      <c r="S139" s="67"/>
      <c r="T139" s="18">
        <f t="shared" si="7"/>
        <v>1</v>
      </c>
    </row>
    <row r="140" spans="1:20" x14ac:dyDescent="0.2">
      <c r="A140" s="19" t="s">
        <v>133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27"/>
    </row>
    <row r="141" spans="1:20" x14ac:dyDescent="0.2">
      <c r="A141" s="23" t="s">
        <v>134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8">
        <f>SUM(B141:S141)</f>
        <v>0</v>
      </c>
    </row>
    <row r="142" spans="1:20" x14ac:dyDescent="0.2">
      <c r="A142" s="19" t="s">
        <v>135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27"/>
    </row>
    <row r="143" spans="1:20" x14ac:dyDescent="0.2">
      <c r="A143" s="23" t="s">
        <v>136</v>
      </c>
      <c r="B143" s="72"/>
      <c r="C143" s="72"/>
      <c r="D143" s="72"/>
      <c r="E143" s="72"/>
      <c r="F143" s="72"/>
      <c r="G143" s="72">
        <v>1</v>
      </c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18">
        <f t="shared" ref="T143:T151" si="8">SUM(B143:S143)</f>
        <v>1</v>
      </c>
    </row>
    <row r="144" spans="1:20" x14ac:dyDescent="0.2">
      <c r="A144" s="23" t="s">
        <v>137</v>
      </c>
      <c r="B144" s="72"/>
      <c r="C144" s="72"/>
      <c r="D144" s="72"/>
      <c r="E144" s="72"/>
      <c r="F144" s="72">
        <v>7</v>
      </c>
      <c r="G144" s="72">
        <v>2</v>
      </c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18">
        <f t="shared" si="8"/>
        <v>9</v>
      </c>
    </row>
    <row r="145" spans="1:20" x14ac:dyDescent="0.2">
      <c r="A145" s="23" t="s">
        <v>138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18">
        <f t="shared" si="8"/>
        <v>0</v>
      </c>
    </row>
    <row r="146" spans="1:20" x14ac:dyDescent="0.2">
      <c r="A146" s="23" t="s">
        <v>139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18">
        <f t="shared" si="8"/>
        <v>0</v>
      </c>
    </row>
    <row r="147" spans="1:20" x14ac:dyDescent="0.2">
      <c r="A147" s="23" t="s">
        <v>140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18">
        <f t="shared" si="8"/>
        <v>0</v>
      </c>
    </row>
    <row r="148" spans="1:20" x14ac:dyDescent="0.2">
      <c r="A148" s="23" t="s">
        <v>141</v>
      </c>
      <c r="B148" s="72"/>
      <c r="C148" s="72">
        <v>2</v>
      </c>
      <c r="D148" s="72"/>
      <c r="E148" s="72">
        <v>5</v>
      </c>
      <c r="F148" s="72">
        <v>8</v>
      </c>
      <c r="G148" s="72">
        <v>2</v>
      </c>
      <c r="H148" s="72">
        <v>6</v>
      </c>
      <c r="I148" s="72"/>
      <c r="J148" s="72"/>
      <c r="K148" s="72"/>
      <c r="L148" s="72"/>
      <c r="M148" s="72"/>
      <c r="N148" s="72"/>
      <c r="O148" s="72"/>
      <c r="P148" s="72">
        <v>2</v>
      </c>
      <c r="Q148" s="72"/>
      <c r="R148" s="72"/>
      <c r="S148" s="72"/>
      <c r="T148" s="18">
        <f t="shared" si="8"/>
        <v>25</v>
      </c>
    </row>
    <row r="149" spans="1:20" x14ac:dyDescent="0.2">
      <c r="A149" s="19" t="s">
        <v>142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27"/>
    </row>
    <row r="150" spans="1:20" x14ac:dyDescent="0.2">
      <c r="A150" s="23" t="s">
        <v>143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7"/>
      <c r="L150" s="67"/>
      <c r="M150" s="67"/>
      <c r="N150" s="67"/>
      <c r="O150" s="67"/>
      <c r="P150" s="67"/>
      <c r="Q150" s="67"/>
      <c r="R150" s="67"/>
      <c r="S150" s="67"/>
      <c r="T150" s="18">
        <f t="shared" si="8"/>
        <v>0</v>
      </c>
    </row>
    <row r="151" spans="1:20" x14ac:dyDescent="0.2">
      <c r="A151" s="23" t="s">
        <v>406</v>
      </c>
      <c r="B151" s="69"/>
      <c r="C151" s="69">
        <v>3</v>
      </c>
      <c r="D151" s="69"/>
      <c r="E151" s="69"/>
      <c r="F151" s="69"/>
      <c r="G151" s="69">
        <v>16</v>
      </c>
      <c r="H151" s="69">
        <v>14</v>
      </c>
      <c r="I151" s="69"/>
      <c r="J151" s="69"/>
      <c r="K151" s="67"/>
      <c r="L151" s="67"/>
      <c r="M151" s="67"/>
      <c r="N151" s="67"/>
      <c r="O151" s="67"/>
      <c r="P151" s="67"/>
      <c r="Q151" s="67"/>
      <c r="R151" s="67"/>
      <c r="S151" s="67"/>
      <c r="T151" s="18">
        <f t="shared" si="8"/>
        <v>33</v>
      </c>
    </row>
    <row r="152" spans="1:20" x14ac:dyDescent="0.2">
      <c r="A152" s="30" t="s">
        <v>287</v>
      </c>
      <c r="B152" s="69"/>
      <c r="C152" s="69"/>
      <c r="D152" s="69"/>
      <c r="E152" s="69">
        <v>2</v>
      </c>
      <c r="F152" s="69">
        <v>3</v>
      </c>
      <c r="G152" s="69">
        <v>10</v>
      </c>
      <c r="H152" s="69"/>
      <c r="I152" s="69">
        <v>1</v>
      </c>
      <c r="J152" s="69"/>
      <c r="K152" s="67"/>
      <c r="L152" s="67"/>
      <c r="M152" s="67"/>
      <c r="N152" s="67"/>
      <c r="O152" s="67"/>
      <c r="P152" s="67"/>
      <c r="Q152" s="67"/>
      <c r="R152" s="67"/>
      <c r="S152" s="67"/>
      <c r="T152" s="18">
        <f>SUM(B152:S152)</f>
        <v>16</v>
      </c>
    </row>
    <row r="153" spans="1:20" x14ac:dyDescent="0.2">
      <c r="A153" s="23" t="s">
        <v>146</v>
      </c>
      <c r="B153" s="69"/>
      <c r="C153" s="69"/>
      <c r="D153" s="69">
        <v>8</v>
      </c>
      <c r="E153" s="69"/>
      <c r="F153" s="69">
        <v>2</v>
      </c>
      <c r="G153" s="69">
        <v>1</v>
      </c>
      <c r="H153" s="69"/>
      <c r="I153" s="69"/>
      <c r="J153" s="69"/>
      <c r="K153" s="67"/>
      <c r="L153" s="67"/>
      <c r="M153" s="67"/>
      <c r="N153" s="67"/>
      <c r="O153" s="67"/>
      <c r="P153" s="67"/>
      <c r="Q153" s="67"/>
      <c r="R153" s="67"/>
      <c r="S153" s="67"/>
      <c r="T153" s="18">
        <f>SUM(B153:S153)</f>
        <v>11</v>
      </c>
    </row>
    <row r="154" spans="1:20" x14ac:dyDescent="0.2">
      <c r="A154" s="23" t="s">
        <v>334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7"/>
      <c r="L154" s="67"/>
      <c r="M154" s="67"/>
      <c r="N154" s="67"/>
      <c r="O154" s="67"/>
      <c r="P154" s="67"/>
      <c r="Q154" s="67"/>
      <c r="R154" s="67"/>
      <c r="S154" s="67"/>
      <c r="T154" s="18">
        <f>SUM(B154:S154)</f>
        <v>0</v>
      </c>
    </row>
    <row r="155" spans="1:20" x14ac:dyDescent="0.2">
      <c r="A155" s="23" t="s">
        <v>147</v>
      </c>
      <c r="B155" s="72"/>
      <c r="C155" s="72"/>
      <c r="D155" s="72"/>
      <c r="E155" s="72">
        <v>3</v>
      </c>
      <c r="F155" s="72"/>
      <c r="G155" s="72"/>
      <c r="H155" s="72"/>
      <c r="I155" s="72"/>
      <c r="J155" s="72"/>
      <c r="K155" s="72"/>
      <c r="L155" s="72"/>
      <c r="M155" s="72"/>
      <c r="N155" s="72"/>
      <c r="O155" s="72">
        <v>2</v>
      </c>
      <c r="P155" s="72"/>
      <c r="Q155" s="72"/>
      <c r="R155" s="72"/>
      <c r="S155" s="72"/>
      <c r="T155" s="18">
        <f>SUM(B155:S155)</f>
        <v>5</v>
      </c>
    </row>
    <row r="156" spans="1:20" x14ac:dyDescent="0.2">
      <c r="A156" s="23" t="s">
        <v>148</v>
      </c>
      <c r="B156" s="72"/>
      <c r="C156" s="72">
        <v>1</v>
      </c>
      <c r="D156" s="72">
        <v>6</v>
      </c>
      <c r="E156" s="72">
        <v>7</v>
      </c>
      <c r="F156" s="72">
        <v>7</v>
      </c>
      <c r="G156" s="72">
        <v>17</v>
      </c>
      <c r="H156" s="72">
        <v>4</v>
      </c>
      <c r="I156" s="72">
        <v>6</v>
      </c>
      <c r="J156" s="72"/>
      <c r="K156" s="72"/>
      <c r="L156" s="72">
        <v>2</v>
      </c>
      <c r="M156" s="72">
        <v>2</v>
      </c>
      <c r="N156" s="72"/>
      <c r="O156" s="72">
        <v>2</v>
      </c>
      <c r="P156" s="72">
        <v>4</v>
      </c>
      <c r="Q156" s="72">
        <v>1</v>
      </c>
      <c r="R156" s="72"/>
      <c r="S156" s="72"/>
      <c r="T156" s="18">
        <f>SUM(B156:S156)</f>
        <v>59</v>
      </c>
    </row>
    <row r="157" spans="1:20" x14ac:dyDescent="0.2">
      <c r="A157" s="19" t="s">
        <v>149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27"/>
    </row>
    <row r="158" spans="1:20" x14ac:dyDescent="0.2">
      <c r="A158" s="23" t="s">
        <v>150</v>
      </c>
      <c r="B158" s="69"/>
      <c r="C158" s="69"/>
      <c r="D158" s="69"/>
      <c r="E158" s="69">
        <v>6</v>
      </c>
      <c r="F158" s="69"/>
      <c r="G158" s="69"/>
      <c r="H158" s="69">
        <v>4</v>
      </c>
      <c r="I158" s="69"/>
      <c r="J158" s="69"/>
      <c r="K158" s="67"/>
      <c r="L158" s="67"/>
      <c r="M158" s="67"/>
      <c r="N158" s="67"/>
      <c r="O158" s="67">
        <v>2</v>
      </c>
      <c r="P158" s="67">
        <v>2</v>
      </c>
      <c r="Q158" s="67"/>
      <c r="R158" s="67"/>
      <c r="S158" s="67"/>
      <c r="T158" s="18">
        <f>SUM(B158:S158)</f>
        <v>14</v>
      </c>
    </row>
    <row r="159" spans="1:20" x14ac:dyDescent="0.2">
      <c r="A159" s="23" t="s">
        <v>151</v>
      </c>
      <c r="B159" s="69"/>
      <c r="C159" s="69"/>
      <c r="D159" s="69">
        <v>2</v>
      </c>
      <c r="E159" s="69"/>
      <c r="F159" s="69">
        <v>3</v>
      </c>
      <c r="G159" s="69">
        <v>5</v>
      </c>
      <c r="H159" s="69">
        <v>2</v>
      </c>
      <c r="I159" s="69"/>
      <c r="J159" s="69"/>
      <c r="K159" s="67"/>
      <c r="L159" s="67">
        <v>2</v>
      </c>
      <c r="M159" s="67"/>
      <c r="N159" s="67"/>
      <c r="O159" s="67">
        <v>16</v>
      </c>
      <c r="P159" s="67">
        <v>1</v>
      </c>
      <c r="Q159" s="67"/>
      <c r="R159" s="67"/>
      <c r="S159" s="67"/>
      <c r="T159" s="18">
        <f>SUM(B159:S159)</f>
        <v>31</v>
      </c>
    </row>
    <row r="160" spans="1:20" x14ac:dyDescent="0.2">
      <c r="A160" s="23" t="s">
        <v>152</v>
      </c>
      <c r="B160" s="69"/>
      <c r="C160" s="69"/>
      <c r="D160" s="69"/>
      <c r="E160" s="69"/>
      <c r="F160" s="69">
        <v>1</v>
      </c>
      <c r="G160" s="69"/>
      <c r="H160" s="69"/>
      <c r="I160" s="69"/>
      <c r="J160" s="69"/>
      <c r="K160" s="67"/>
      <c r="L160" s="67"/>
      <c r="M160" s="67"/>
      <c r="N160" s="67"/>
      <c r="O160" s="67">
        <v>2</v>
      </c>
      <c r="P160" s="67"/>
      <c r="Q160" s="67"/>
      <c r="R160" s="67"/>
      <c r="S160" s="67"/>
      <c r="T160" s="18">
        <f>SUM(B160:S160)</f>
        <v>3</v>
      </c>
    </row>
    <row r="161" spans="1:21" x14ac:dyDescent="0.2">
      <c r="A161" s="23" t="s">
        <v>153</v>
      </c>
      <c r="B161" s="69"/>
      <c r="C161" s="69"/>
      <c r="D161" s="69"/>
      <c r="E161" s="69">
        <v>1</v>
      </c>
      <c r="F161" s="69"/>
      <c r="G161" s="69">
        <v>4</v>
      </c>
      <c r="H161" s="69">
        <v>3</v>
      </c>
      <c r="I161" s="69"/>
      <c r="J161" s="69"/>
      <c r="K161" s="67"/>
      <c r="L161" s="67"/>
      <c r="M161" s="67"/>
      <c r="N161" s="67"/>
      <c r="O161" s="67"/>
      <c r="P161" s="67"/>
      <c r="Q161" s="67">
        <v>6</v>
      </c>
      <c r="R161" s="67"/>
      <c r="S161" s="67"/>
      <c r="T161" s="18">
        <f>SUM(B161:S161)</f>
        <v>14</v>
      </c>
    </row>
    <row r="162" spans="1:21" x14ac:dyDescent="0.2">
      <c r="A162" s="19" t="s">
        <v>154</v>
      </c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27"/>
    </row>
    <row r="163" spans="1:21" x14ac:dyDescent="0.2">
      <c r="A163" s="23" t="s">
        <v>155</v>
      </c>
      <c r="B163" s="69"/>
      <c r="C163" s="69">
        <v>2</v>
      </c>
      <c r="D163" s="69">
        <v>1</v>
      </c>
      <c r="E163" s="69">
        <v>2</v>
      </c>
      <c r="F163" s="69">
        <v>6</v>
      </c>
      <c r="G163" s="69">
        <v>11</v>
      </c>
      <c r="H163" s="69">
        <v>10</v>
      </c>
      <c r="I163" s="69">
        <v>1</v>
      </c>
      <c r="J163" s="69"/>
      <c r="K163" s="67"/>
      <c r="L163" s="67"/>
      <c r="M163" s="67"/>
      <c r="N163" s="67"/>
      <c r="O163" s="67">
        <v>12</v>
      </c>
      <c r="P163" s="67">
        <v>1</v>
      </c>
      <c r="Q163" s="67">
        <v>1</v>
      </c>
      <c r="R163" s="67">
        <v>1</v>
      </c>
      <c r="S163" s="67"/>
      <c r="T163" s="18">
        <f>SUM(B163:S163)</f>
        <v>48</v>
      </c>
    </row>
    <row r="164" spans="1:21" x14ac:dyDescent="0.2">
      <c r="A164" s="23" t="s">
        <v>156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8">
        <f>SUM(B164:S164)</f>
        <v>0</v>
      </c>
    </row>
    <row r="165" spans="1:21" x14ac:dyDescent="0.2">
      <c r="A165" s="23" t="s">
        <v>391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8">
        <f>SUM(B165:S165)</f>
        <v>0</v>
      </c>
      <c r="U165" s="49" t="s">
        <v>392</v>
      </c>
    </row>
    <row r="166" spans="1:21" x14ac:dyDescent="0.2">
      <c r="A166" s="19" t="s">
        <v>157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27"/>
    </row>
    <row r="167" spans="1:21" x14ac:dyDescent="0.2">
      <c r="A167" s="23" t="s">
        <v>158</v>
      </c>
      <c r="B167" s="69"/>
      <c r="C167" s="69"/>
      <c r="D167" s="69">
        <v>1</v>
      </c>
      <c r="E167" s="69"/>
      <c r="F167" s="69"/>
      <c r="G167" s="69">
        <v>1</v>
      </c>
      <c r="H167" s="69">
        <v>5</v>
      </c>
      <c r="I167" s="69"/>
      <c r="J167" s="69"/>
      <c r="K167" s="67"/>
      <c r="L167" s="67"/>
      <c r="M167" s="67"/>
      <c r="N167" s="67"/>
      <c r="O167" s="67">
        <v>5</v>
      </c>
      <c r="P167" s="67">
        <v>2</v>
      </c>
      <c r="Q167" s="67">
        <v>1</v>
      </c>
      <c r="R167" s="67"/>
      <c r="S167" s="67"/>
      <c r="T167" s="18">
        <f>SUM(B167:S167)</f>
        <v>15</v>
      </c>
    </row>
    <row r="168" spans="1:21" x14ac:dyDescent="0.2">
      <c r="A168" s="19" t="s">
        <v>159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27"/>
    </row>
    <row r="169" spans="1:21" x14ac:dyDescent="0.2">
      <c r="A169" s="23" t="s">
        <v>160</v>
      </c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8">
        <f>SUM(B169:S169)</f>
        <v>0</v>
      </c>
    </row>
    <row r="170" spans="1:21" x14ac:dyDescent="0.2">
      <c r="A170" s="19" t="s">
        <v>161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27"/>
    </row>
    <row r="171" spans="1:21" x14ac:dyDescent="0.2">
      <c r="A171" s="23" t="s">
        <v>162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8">
        <f>SUM(B171:S171)</f>
        <v>0</v>
      </c>
    </row>
    <row r="172" spans="1:21" x14ac:dyDescent="0.2">
      <c r="A172" s="23" t="s">
        <v>408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8">
        <f>SUM(B172:S172)</f>
        <v>0</v>
      </c>
      <c r="U172" s="49" t="s">
        <v>409</v>
      </c>
    </row>
    <row r="173" spans="1:21" x14ac:dyDescent="0.2">
      <c r="A173" s="23" t="s">
        <v>163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8">
        <f>SUM(B173:S173)</f>
        <v>0</v>
      </c>
    </row>
    <row r="174" spans="1:21" x14ac:dyDescent="0.2">
      <c r="A174" s="23" t="s">
        <v>164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8">
        <f>SUM(B174:S174)</f>
        <v>0</v>
      </c>
    </row>
    <row r="175" spans="1:21" ht="13.5" x14ac:dyDescent="0.2">
      <c r="A175" s="23" t="s">
        <v>318</v>
      </c>
      <c r="B175" s="69"/>
      <c r="C175" s="69">
        <v>1</v>
      </c>
      <c r="D175" s="69">
        <v>1</v>
      </c>
      <c r="E175" s="69"/>
      <c r="F175" s="69"/>
      <c r="G175" s="69">
        <v>7</v>
      </c>
      <c r="H175" s="69">
        <v>3</v>
      </c>
      <c r="I175" s="69"/>
      <c r="J175" s="69"/>
      <c r="K175" s="67"/>
      <c r="L175" s="67"/>
      <c r="M175" s="67"/>
      <c r="N175" s="67"/>
      <c r="O175" s="67"/>
      <c r="P175" s="67">
        <v>1</v>
      </c>
      <c r="Q175" s="67">
        <v>2</v>
      </c>
      <c r="R175" s="67"/>
      <c r="S175" s="67"/>
      <c r="T175" s="18">
        <f>SUM(B175:S175)</f>
        <v>15</v>
      </c>
    </row>
    <row r="176" spans="1:21" x14ac:dyDescent="0.2">
      <c r="A176" s="19" t="s">
        <v>166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27"/>
    </row>
    <row r="177" spans="1:20" x14ac:dyDescent="0.2">
      <c r="A177" s="23" t="s">
        <v>167</v>
      </c>
      <c r="B177" s="69"/>
      <c r="C177" s="69">
        <v>2</v>
      </c>
      <c r="D177" s="69">
        <v>2</v>
      </c>
      <c r="E177" s="69">
        <v>3</v>
      </c>
      <c r="F177" s="69">
        <v>9</v>
      </c>
      <c r="G177" s="69">
        <v>31</v>
      </c>
      <c r="H177" s="69">
        <v>23</v>
      </c>
      <c r="I177" s="69">
        <v>2</v>
      </c>
      <c r="J177" s="69"/>
      <c r="K177" s="67"/>
      <c r="L177" s="67">
        <v>1</v>
      </c>
      <c r="M177" s="67"/>
      <c r="N177" s="67"/>
      <c r="O177" s="67">
        <v>10</v>
      </c>
      <c r="P177" s="67">
        <v>16</v>
      </c>
      <c r="Q177" s="67">
        <v>5</v>
      </c>
      <c r="R177" s="67">
        <v>2</v>
      </c>
      <c r="S177" s="67"/>
      <c r="T177" s="18">
        <f>SUM(B177:S177)</f>
        <v>106</v>
      </c>
    </row>
    <row r="178" spans="1:20" x14ac:dyDescent="0.2">
      <c r="A178" s="23" t="s">
        <v>168</v>
      </c>
      <c r="B178" s="69"/>
      <c r="C178" s="69"/>
      <c r="D178" s="69">
        <v>7</v>
      </c>
      <c r="E178" s="69">
        <v>14</v>
      </c>
      <c r="F178" s="69">
        <v>6</v>
      </c>
      <c r="G178" s="69">
        <v>5</v>
      </c>
      <c r="H178" s="69">
        <v>1</v>
      </c>
      <c r="I178" s="69"/>
      <c r="J178" s="69"/>
      <c r="K178" s="67"/>
      <c r="L178" s="67">
        <v>2</v>
      </c>
      <c r="M178" s="67"/>
      <c r="N178" s="67"/>
      <c r="O178" s="67">
        <v>11</v>
      </c>
      <c r="P178" s="67">
        <v>1</v>
      </c>
      <c r="Q178" s="67"/>
      <c r="R178" s="67">
        <v>1</v>
      </c>
      <c r="S178" s="67"/>
      <c r="T178" s="18">
        <f>SUM(B178:S178)</f>
        <v>48</v>
      </c>
    </row>
    <row r="179" spans="1:20" x14ac:dyDescent="0.2">
      <c r="A179" s="19" t="s">
        <v>169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27"/>
    </row>
    <row r="180" spans="1:20" x14ac:dyDescent="0.2">
      <c r="A180" s="23" t="s">
        <v>170</v>
      </c>
      <c r="B180" s="69"/>
      <c r="C180" s="69"/>
      <c r="D180" s="69"/>
      <c r="E180" s="69"/>
      <c r="F180" s="69">
        <v>1</v>
      </c>
      <c r="G180" s="69"/>
      <c r="H180" s="69"/>
      <c r="I180" s="69"/>
      <c r="J180" s="69"/>
      <c r="K180" s="67"/>
      <c r="L180" s="67"/>
      <c r="M180" s="67"/>
      <c r="N180" s="67"/>
      <c r="O180" s="67">
        <v>2</v>
      </c>
      <c r="P180" s="67"/>
      <c r="Q180" s="67"/>
      <c r="R180" s="67"/>
      <c r="S180" s="67"/>
      <c r="T180" s="18">
        <f t="shared" ref="T180:T187" si="9">SUM(B180:S180)</f>
        <v>3</v>
      </c>
    </row>
    <row r="181" spans="1:20" x14ac:dyDescent="0.2">
      <c r="A181" s="23" t="s">
        <v>171</v>
      </c>
      <c r="B181" s="69"/>
      <c r="C181" s="69">
        <v>3</v>
      </c>
      <c r="D181" s="69"/>
      <c r="E181" s="69">
        <v>4</v>
      </c>
      <c r="F181" s="69">
        <v>7</v>
      </c>
      <c r="G181" s="69">
        <v>14</v>
      </c>
      <c r="H181" s="69">
        <v>5</v>
      </c>
      <c r="I181" s="69">
        <v>1</v>
      </c>
      <c r="J181" s="69"/>
      <c r="K181" s="67"/>
      <c r="L181" s="67">
        <v>6</v>
      </c>
      <c r="M181" s="67"/>
      <c r="N181" s="67"/>
      <c r="O181" s="67">
        <v>5</v>
      </c>
      <c r="P181" s="67"/>
      <c r="Q181" s="67">
        <v>1</v>
      </c>
      <c r="R181" s="67"/>
      <c r="S181" s="67"/>
      <c r="T181" s="18">
        <f t="shared" si="9"/>
        <v>46</v>
      </c>
    </row>
    <row r="182" spans="1:20" x14ac:dyDescent="0.2">
      <c r="A182" s="23" t="s">
        <v>172</v>
      </c>
      <c r="B182" s="69"/>
      <c r="C182" s="69">
        <v>5</v>
      </c>
      <c r="D182" s="69">
        <v>9</v>
      </c>
      <c r="E182" s="69"/>
      <c r="F182" s="69">
        <v>8</v>
      </c>
      <c r="G182" s="69">
        <v>3</v>
      </c>
      <c r="H182" s="69">
        <v>19</v>
      </c>
      <c r="I182" s="69">
        <v>2</v>
      </c>
      <c r="J182" s="69"/>
      <c r="K182" s="67"/>
      <c r="L182" s="67">
        <v>4</v>
      </c>
      <c r="M182" s="67"/>
      <c r="N182" s="67"/>
      <c r="O182" s="67">
        <v>9</v>
      </c>
      <c r="P182" s="67"/>
      <c r="Q182" s="67">
        <v>2</v>
      </c>
      <c r="R182" s="67"/>
      <c r="S182" s="67"/>
      <c r="T182" s="18">
        <f t="shared" si="9"/>
        <v>61</v>
      </c>
    </row>
    <row r="183" spans="1:20" x14ac:dyDescent="0.2">
      <c r="A183" s="23" t="s">
        <v>173</v>
      </c>
      <c r="B183" s="69"/>
      <c r="C183" s="69">
        <v>6</v>
      </c>
      <c r="D183" s="69">
        <v>1</v>
      </c>
      <c r="E183" s="69">
        <v>25</v>
      </c>
      <c r="F183" s="69">
        <v>16</v>
      </c>
      <c r="G183" s="69">
        <v>43</v>
      </c>
      <c r="H183" s="69">
        <v>7</v>
      </c>
      <c r="I183" s="69">
        <v>3</v>
      </c>
      <c r="J183" s="69"/>
      <c r="K183" s="67"/>
      <c r="L183" s="67">
        <v>4</v>
      </c>
      <c r="M183" s="67">
        <v>3</v>
      </c>
      <c r="N183" s="67"/>
      <c r="O183" s="67">
        <v>18</v>
      </c>
      <c r="P183" s="67">
        <v>9</v>
      </c>
      <c r="Q183" s="67">
        <v>2</v>
      </c>
      <c r="R183" s="67">
        <v>1</v>
      </c>
      <c r="S183" s="67"/>
      <c r="T183" s="18">
        <f t="shared" si="9"/>
        <v>138</v>
      </c>
    </row>
    <row r="184" spans="1:20" x14ac:dyDescent="0.2">
      <c r="A184" s="23" t="s">
        <v>244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7"/>
      <c r="L184" s="67"/>
      <c r="M184" s="67"/>
      <c r="N184" s="67"/>
      <c r="O184" s="67"/>
      <c r="P184" s="67"/>
      <c r="Q184" s="67"/>
      <c r="R184" s="67"/>
      <c r="S184" s="67"/>
      <c r="T184" s="18">
        <f t="shared" si="9"/>
        <v>0</v>
      </c>
    </row>
    <row r="185" spans="1:20" x14ac:dyDescent="0.2">
      <c r="A185" s="23" t="s">
        <v>174</v>
      </c>
      <c r="B185" s="69"/>
      <c r="C185" s="69">
        <v>1</v>
      </c>
      <c r="D185" s="69">
        <v>2</v>
      </c>
      <c r="E185" s="69">
        <v>1</v>
      </c>
      <c r="F185" s="69">
        <v>3</v>
      </c>
      <c r="G185" s="69">
        <v>6</v>
      </c>
      <c r="H185" s="69">
        <v>7</v>
      </c>
      <c r="I185" s="69">
        <v>2</v>
      </c>
      <c r="J185" s="69"/>
      <c r="K185" s="67"/>
      <c r="L185" s="67">
        <v>3</v>
      </c>
      <c r="M185" s="67">
        <v>1</v>
      </c>
      <c r="N185" s="67"/>
      <c r="O185" s="67">
        <v>1</v>
      </c>
      <c r="P185" s="67"/>
      <c r="Q185" s="67">
        <v>2</v>
      </c>
      <c r="R185" s="67"/>
      <c r="S185" s="67"/>
      <c r="T185" s="18">
        <f t="shared" si="9"/>
        <v>29</v>
      </c>
    </row>
    <row r="186" spans="1:20" x14ac:dyDescent="0.2">
      <c r="A186" s="23" t="s">
        <v>176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7"/>
      <c r="L186" s="67"/>
      <c r="M186" s="67"/>
      <c r="N186" s="67"/>
      <c r="O186" s="67"/>
      <c r="P186" s="67"/>
      <c r="Q186" s="67"/>
      <c r="R186" s="67"/>
      <c r="S186" s="67"/>
      <c r="T186" s="18">
        <f t="shared" si="9"/>
        <v>0</v>
      </c>
    </row>
    <row r="187" spans="1:20" x14ac:dyDescent="0.2">
      <c r="A187" s="23" t="s">
        <v>177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7"/>
      <c r="L187" s="67"/>
      <c r="M187" s="67"/>
      <c r="N187" s="67"/>
      <c r="O187" s="67"/>
      <c r="P187" s="67"/>
      <c r="Q187" s="67"/>
      <c r="R187" s="67"/>
      <c r="S187" s="67"/>
      <c r="T187" s="18">
        <f t="shared" si="9"/>
        <v>0</v>
      </c>
    </row>
    <row r="188" spans="1:20" x14ac:dyDescent="0.2">
      <c r="A188" s="19" t="s">
        <v>178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27"/>
    </row>
    <row r="189" spans="1:20" x14ac:dyDescent="0.2">
      <c r="A189" s="23" t="s">
        <v>179</v>
      </c>
      <c r="B189" s="67"/>
      <c r="C189" s="67"/>
      <c r="D189" s="67"/>
      <c r="E189" s="67"/>
      <c r="F189" s="67"/>
      <c r="G189" s="67"/>
      <c r="H189" s="67">
        <v>5</v>
      </c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8">
        <f>SUM(B189:S189)</f>
        <v>5</v>
      </c>
    </row>
    <row r="190" spans="1:20" x14ac:dyDescent="0.2">
      <c r="A190" s="19" t="s">
        <v>319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27"/>
    </row>
    <row r="191" spans="1:20" x14ac:dyDescent="0.2">
      <c r="A191" s="23" t="s">
        <v>182</v>
      </c>
      <c r="B191" s="72"/>
      <c r="C191" s="72"/>
      <c r="D191" s="72"/>
      <c r="E191" s="72">
        <v>3</v>
      </c>
      <c r="F191" s="72">
        <v>20</v>
      </c>
      <c r="G191" s="72">
        <v>2</v>
      </c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18">
        <f>SUM(B191:S191)</f>
        <v>25</v>
      </c>
    </row>
    <row r="192" spans="1:20" x14ac:dyDescent="0.2">
      <c r="A192" s="23" t="s">
        <v>183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8">
        <f>SUM(B192:S192)</f>
        <v>0</v>
      </c>
    </row>
    <row r="193" spans="1:20" x14ac:dyDescent="0.2">
      <c r="A193" s="23" t="s">
        <v>185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8">
        <f>SUM(B193:S193)</f>
        <v>0</v>
      </c>
    </row>
    <row r="194" spans="1:20" x14ac:dyDescent="0.2">
      <c r="A194" s="19" t="s">
        <v>186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27"/>
    </row>
    <row r="195" spans="1:20" ht="13.5" x14ac:dyDescent="0.2">
      <c r="A195" s="23" t="s">
        <v>320</v>
      </c>
      <c r="B195" s="69"/>
      <c r="C195" s="69"/>
      <c r="D195" s="69"/>
      <c r="E195" s="69"/>
      <c r="F195" s="69"/>
      <c r="G195" s="69"/>
      <c r="H195" s="69"/>
      <c r="I195" s="69"/>
      <c r="J195" s="69"/>
      <c r="K195" s="67"/>
      <c r="L195" s="67"/>
      <c r="M195" s="67"/>
      <c r="N195" s="67"/>
      <c r="O195" s="67">
        <v>3</v>
      </c>
      <c r="P195" s="67"/>
      <c r="Q195" s="67"/>
      <c r="R195" s="67"/>
      <c r="S195" s="67"/>
      <c r="T195" s="18">
        <f>SUM(B195:S195)</f>
        <v>3</v>
      </c>
    </row>
    <row r="196" spans="1:20" x14ac:dyDescent="0.2">
      <c r="A196" s="23" t="s">
        <v>188</v>
      </c>
      <c r="B196" s="69"/>
      <c r="C196" s="69"/>
      <c r="D196" s="69"/>
      <c r="E196" s="69">
        <v>9</v>
      </c>
      <c r="F196" s="69">
        <v>2</v>
      </c>
      <c r="G196" s="69">
        <v>2</v>
      </c>
      <c r="H196" s="69">
        <v>2</v>
      </c>
      <c r="I196" s="69"/>
      <c r="J196" s="69"/>
      <c r="K196" s="67"/>
      <c r="L196" s="67">
        <v>3</v>
      </c>
      <c r="M196" s="67"/>
      <c r="N196" s="67"/>
      <c r="O196" s="67">
        <v>8</v>
      </c>
      <c r="P196" s="67">
        <v>2</v>
      </c>
      <c r="Q196" s="67">
        <v>1</v>
      </c>
      <c r="R196" s="67">
        <v>1</v>
      </c>
      <c r="S196" s="67"/>
      <c r="T196" s="18">
        <f>SUM(B196:S196)</f>
        <v>30</v>
      </c>
    </row>
    <row r="197" spans="1:20" x14ac:dyDescent="0.2">
      <c r="A197" s="23" t="s">
        <v>189</v>
      </c>
      <c r="B197" s="69"/>
      <c r="C197" s="69">
        <v>1</v>
      </c>
      <c r="D197" s="69"/>
      <c r="E197" s="69"/>
      <c r="F197" s="69">
        <v>2</v>
      </c>
      <c r="G197" s="69">
        <v>1</v>
      </c>
      <c r="H197" s="69"/>
      <c r="I197" s="69"/>
      <c r="J197" s="69"/>
      <c r="K197" s="67"/>
      <c r="L197" s="67"/>
      <c r="M197" s="67"/>
      <c r="N197" s="67"/>
      <c r="O197" s="67"/>
      <c r="P197" s="67"/>
      <c r="Q197" s="67"/>
      <c r="R197" s="67"/>
      <c r="S197" s="67"/>
      <c r="T197" s="18">
        <f>SUM(B197:S197)</f>
        <v>4</v>
      </c>
    </row>
    <row r="198" spans="1:20" x14ac:dyDescent="0.2">
      <c r="A198" s="23" t="s">
        <v>190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7"/>
      <c r="L198" s="67"/>
      <c r="M198" s="67"/>
      <c r="N198" s="67"/>
      <c r="O198" s="67"/>
      <c r="P198" s="67"/>
      <c r="Q198" s="67"/>
      <c r="R198" s="67"/>
      <c r="S198" s="67"/>
      <c r="T198" s="18">
        <f>SUM(B198:S198)</f>
        <v>0</v>
      </c>
    </row>
    <row r="199" spans="1:20" x14ac:dyDescent="0.2">
      <c r="A199" s="19" t="s">
        <v>191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27"/>
    </row>
    <row r="200" spans="1:20" x14ac:dyDescent="0.2">
      <c r="A200" s="23" t="s">
        <v>192</v>
      </c>
      <c r="B200" s="69"/>
      <c r="C200" s="69"/>
      <c r="D200" s="69"/>
      <c r="E200" s="69">
        <v>3</v>
      </c>
      <c r="F200" s="69"/>
      <c r="G200" s="69"/>
      <c r="H200" s="69">
        <v>1</v>
      </c>
      <c r="I200" s="69"/>
      <c r="J200" s="69"/>
      <c r="K200" s="67"/>
      <c r="L200" s="67">
        <v>2</v>
      </c>
      <c r="M200" s="67"/>
      <c r="N200" s="67"/>
      <c r="O200" s="67">
        <v>4</v>
      </c>
      <c r="P200" s="67"/>
      <c r="Q200" s="67"/>
      <c r="R200" s="67"/>
      <c r="S200" s="67"/>
      <c r="T200" s="18">
        <f t="shared" ref="T200:T212" si="10">SUM(B200:S200)</f>
        <v>10</v>
      </c>
    </row>
    <row r="201" spans="1:20" x14ac:dyDescent="0.2">
      <c r="A201" s="23" t="s">
        <v>193</v>
      </c>
      <c r="B201" s="69"/>
      <c r="C201" s="69"/>
      <c r="D201" s="69"/>
      <c r="E201" s="69"/>
      <c r="F201" s="69"/>
      <c r="G201" s="69"/>
      <c r="H201" s="69"/>
      <c r="I201" s="69"/>
      <c r="J201" s="69"/>
      <c r="K201" s="67"/>
      <c r="L201" s="67"/>
      <c r="M201" s="67"/>
      <c r="N201" s="67"/>
      <c r="O201" s="67"/>
      <c r="P201" s="67"/>
      <c r="Q201" s="67"/>
      <c r="R201" s="67"/>
      <c r="S201" s="67"/>
      <c r="T201" s="18">
        <f t="shared" si="10"/>
        <v>0</v>
      </c>
    </row>
    <row r="202" spans="1:20" x14ac:dyDescent="0.2">
      <c r="A202" s="23" t="s">
        <v>194</v>
      </c>
      <c r="B202" s="69"/>
      <c r="C202" s="69"/>
      <c r="D202" s="69"/>
      <c r="E202" s="69">
        <v>18</v>
      </c>
      <c r="F202" s="69">
        <v>2</v>
      </c>
      <c r="G202" s="69">
        <v>20</v>
      </c>
      <c r="H202" s="69">
        <v>1</v>
      </c>
      <c r="I202" s="69"/>
      <c r="J202" s="69"/>
      <c r="K202" s="67"/>
      <c r="L202" s="67">
        <v>2</v>
      </c>
      <c r="M202" s="67">
        <v>3</v>
      </c>
      <c r="N202" s="67"/>
      <c r="O202" s="67"/>
      <c r="P202" s="67">
        <v>2</v>
      </c>
      <c r="Q202" s="67"/>
      <c r="R202" s="67">
        <v>4</v>
      </c>
      <c r="S202" s="67"/>
      <c r="T202" s="18">
        <f t="shared" si="10"/>
        <v>52</v>
      </c>
    </row>
    <row r="203" spans="1:20" x14ac:dyDescent="0.2">
      <c r="A203" s="23" t="s">
        <v>195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7"/>
      <c r="L203" s="67"/>
      <c r="M203" s="67"/>
      <c r="N203" s="67"/>
      <c r="O203" s="67"/>
      <c r="P203" s="67"/>
      <c r="Q203" s="67"/>
      <c r="R203" s="67"/>
      <c r="S203" s="67"/>
      <c r="T203" s="18">
        <f t="shared" si="10"/>
        <v>0</v>
      </c>
    </row>
    <row r="204" spans="1:20" x14ac:dyDescent="0.2">
      <c r="A204" s="23" t="s">
        <v>196</v>
      </c>
      <c r="B204" s="69"/>
      <c r="C204" s="69">
        <v>4</v>
      </c>
      <c r="D204" s="69">
        <v>9</v>
      </c>
      <c r="E204" s="69">
        <v>30</v>
      </c>
      <c r="F204" s="69">
        <v>11</v>
      </c>
      <c r="G204" s="69">
        <v>21</v>
      </c>
      <c r="H204" s="69">
        <v>13</v>
      </c>
      <c r="I204" s="69">
        <v>3</v>
      </c>
      <c r="J204" s="69"/>
      <c r="K204" s="67"/>
      <c r="L204" s="67">
        <v>2</v>
      </c>
      <c r="M204" s="67"/>
      <c r="N204" s="67"/>
      <c r="O204" s="67">
        <v>15</v>
      </c>
      <c r="P204" s="67">
        <v>19</v>
      </c>
      <c r="Q204" s="67"/>
      <c r="R204" s="67">
        <v>2</v>
      </c>
      <c r="S204" s="67"/>
      <c r="T204" s="18">
        <f t="shared" si="10"/>
        <v>129</v>
      </c>
    </row>
    <row r="205" spans="1:20" x14ac:dyDescent="0.2">
      <c r="A205" s="23" t="s">
        <v>197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7"/>
      <c r="L205" s="67"/>
      <c r="M205" s="67"/>
      <c r="N205" s="67"/>
      <c r="O205" s="67"/>
      <c r="P205" s="67"/>
      <c r="Q205" s="67">
        <v>4</v>
      </c>
      <c r="R205" s="67"/>
      <c r="S205" s="67"/>
      <c r="T205" s="18">
        <f t="shared" si="10"/>
        <v>4</v>
      </c>
    </row>
    <row r="206" spans="1:20" x14ac:dyDescent="0.2">
      <c r="A206" s="23" t="s">
        <v>198</v>
      </c>
      <c r="B206" s="69"/>
      <c r="C206" s="69">
        <v>10</v>
      </c>
      <c r="D206" s="69">
        <v>6</v>
      </c>
      <c r="E206" s="69">
        <v>5</v>
      </c>
      <c r="F206" s="69">
        <v>12</v>
      </c>
      <c r="G206" s="69">
        <v>29</v>
      </c>
      <c r="H206" s="69">
        <v>27</v>
      </c>
      <c r="I206" s="69">
        <v>2</v>
      </c>
      <c r="J206" s="69"/>
      <c r="K206" s="67"/>
      <c r="L206" s="67">
        <v>9</v>
      </c>
      <c r="M206" s="67"/>
      <c r="N206" s="67"/>
      <c r="O206" s="67">
        <v>26</v>
      </c>
      <c r="P206" s="67">
        <v>13</v>
      </c>
      <c r="Q206" s="67">
        <v>3</v>
      </c>
      <c r="R206" s="67">
        <v>3</v>
      </c>
      <c r="S206" s="67"/>
      <c r="T206" s="18">
        <f t="shared" si="10"/>
        <v>145</v>
      </c>
    </row>
    <row r="207" spans="1:20" x14ac:dyDescent="0.2">
      <c r="A207" s="23" t="s">
        <v>199</v>
      </c>
      <c r="B207" s="69"/>
      <c r="C207" s="69"/>
      <c r="D207" s="69"/>
      <c r="E207" s="69"/>
      <c r="F207" s="69"/>
      <c r="G207" s="69"/>
      <c r="H207" s="69"/>
      <c r="I207" s="69"/>
      <c r="J207" s="69"/>
      <c r="K207" s="67"/>
      <c r="L207" s="67"/>
      <c r="M207" s="67"/>
      <c r="N207" s="67"/>
      <c r="O207" s="67"/>
      <c r="P207" s="67"/>
      <c r="Q207" s="67"/>
      <c r="R207" s="67"/>
      <c r="S207" s="67"/>
      <c r="T207" s="18">
        <f t="shared" si="10"/>
        <v>0</v>
      </c>
    </row>
    <row r="208" spans="1:20" x14ac:dyDescent="0.2">
      <c r="A208" s="23" t="s">
        <v>200</v>
      </c>
      <c r="B208" s="69"/>
      <c r="C208" s="69"/>
      <c r="D208" s="69"/>
      <c r="E208" s="69">
        <v>4</v>
      </c>
      <c r="F208" s="69"/>
      <c r="G208" s="69"/>
      <c r="H208" s="69"/>
      <c r="I208" s="69"/>
      <c r="J208" s="69"/>
      <c r="K208" s="67"/>
      <c r="L208" s="67"/>
      <c r="M208" s="67"/>
      <c r="N208" s="67"/>
      <c r="O208" s="67"/>
      <c r="P208" s="67"/>
      <c r="Q208" s="67"/>
      <c r="R208" s="67"/>
      <c r="S208" s="67"/>
      <c r="T208" s="18">
        <f t="shared" si="10"/>
        <v>4</v>
      </c>
    </row>
    <row r="209" spans="1:20" x14ac:dyDescent="0.2">
      <c r="A209" s="23" t="s">
        <v>201</v>
      </c>
      <c r="B209" s="69"/>
      <c r="C209" s="69"/>
      <c r="D209" s="69"/>
      <c r="E209" s="69">
        <v>3</v>
      </c>
      <c r="F209" s="69"/>
      <c r="G209" s="69">
        <v>3</v>
      </c>
      <c r="H209" s="69"/>
      <c r="I209" s="69"/>
      <c r="J209" s="69"/>
      <c r="K209" s="67"/>
      <c r="L209" s="67"/>
      <c r="M209" s="67"/>
      <c r="N209" s="67"/>
      <c r="O209" s="67">
        <v>9</v>
      </c>
      <c r="P209" s="67"/>
      <c r="Q209" s="67"/>
      <c r="R209" s="67"/>
      <c r="S209" s="67"/>
      <c r="T209" s="18">
        <f t="shared" si="10"/>
        <v>15</v>
      </c>
    </row>
    <row r="210" spans="1:20" x14ac:dyDescent="0.2">
      <c r="A210" s="23" t="s">
        <v>202</v>
      </c>
      <c r="B210" s="69"/>
      <c r="C210" s="69"/>
      <c r="D210" s="69"/>
      <c r="E210" s="69">
        <v>2</v>
      </c>
      <c r="F210" s="69"/>
      <c r="G210" s="69"/>
      <c r="H210" s="69"/>
      <c r="I210" s="69"/>
      <c r="J210" s="69"/>
      <c r="K210" s="67"/>
      <c r="L210" s="67"/>
      <c r="M210" s="67"/>
      <c r="N210" s="67"/>
      <c r="O210" s="67">
        <v>3</v>
      </c>
      <c r="P210" s="67"/>
      <c r="Q210" s="67"/>
      <c r="R210" s="67"/>
      <c r="S210" s="67"/>
      <c r="T210" s="18">
        <f t="shared" si="10"/>
        <v>5</v>
      </c>
    </row>
    <row r="211" spans="1:20" x14ac:dyDescent="0.2">
      <c r="A211" s="23" t="s">
        <v>203</v>
      </c>
      <c r="B211" s="69"/>
      <c r="C211" s="69">
        <v>2</v>
      </c>
      <c r="D211" s="69"/>
      <c r="E211" s="69">
        <v>4</v>
      </c>
      <c r="F211" s="69">
        <v>1</v>
      </c>
      <c r="G211" s="69">
        <v>2</v>
      </c>
      <c r="H211" s="69"/>
      <c r="I211" s="69"/>
      <c r="J211" s="69"/>
      <c r="K211" s="67"/>
      <c r="L211" s="67">
        <v>5</v>
      </c>
      <c r="M211" s="67"/>
      <c r="N211" s="67"/>
      <c r="O211" s="67"/>
      <c r="P211" s="67"/>
      <c r="Q211" s="67"/>
      <c r="R211" s="67">
        <v>4</v>
      </c>
      <c r="S211" s="67"/>
      <c r="T211" s="18">
        <f t="shared" si="10"/>
        <v>18</v>
      </c>
    </row>
    <row r="212" spans="1:20" x14ac:dyDescent="0.2">
      <c r="A212" s="23" t="s">
        <v>204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7"/>
      <c r="L212" s="67"/>
      <c r="M212" s="67"/>
      <c r="N212" s="67"/>
      <c r="O212" s="67"/>
      <c r="P212" s="67"/>
      <c r="Q212" s="67"/>
      <c r="R212" s="67"/>
      <c r="S212" s="67"/>
      <c r="T212" s="18">
        <f t="shared" si="10"/>
        <v>0</v>
      </c>
    </row>
    <row r="213" spans="1:20" x14ac:dyDescent="0.2">
      <c r="A213" s="19" t="s">
        <v>205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27"/>
    </row>
    <row r="214" spans="1:20" x14ac:dyDescent="0.2">
      <c r="A214" s="23" t="s">
        <v>206</v>
      </c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8">
        <f>SUM(B214:S214)</f>
        <v>0</v>
      </c>
    </row>
    <row r="215" spans="1:20" x14ac:dyDescent="0.2">
      <c r="A215" s="23" t="s">
        <v>207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8">
        <f>SUM(B215:S215)</f>
        <v>0</v>
      </c>
    </row>
    <row r="216" spans="1:20" x14ac:dyDescent="0.2">
      <c r="A216" s="23" t="s">
        <v>208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8">
        <f>SUM(B216:S216)</f>
        <v>0</v>
      </c>
    </row>
    <row r="217" spans="1:20" x14ac:dyDescent="0.2">
      <c r="A217" s="23" t="s">
        <v>209</v>
      </c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8">
        <f>SUM(B217:S217)</f>
        <v>0</v>
      </c>
    </row>
    <row r="218" spans="1:20" x14ac:dyDescent="0.2">
      <c r="A218" s="23" t="s">
        <v>210</v>
      </c>
      <c r="B218" s="67"/>
      <c r="C218" s="67"/>
      <c r="D218" s="67"/>
      <c r="E218" s="67">
        <v>1</v>
      </c>
      <c r="F218" s="67">
        <v>3</v>
      </c>
      <c r="G218" s="67">
        <v>7</v>
      </c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8">
        <f>SUM(B218:S218)</f>
        <v>11</v>
      </c>
    </row>
    <row r="219" spans="1:20" x14ac:dyDescent="0.2">
      <c r="A219" s="19" t="s">
        <v>211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27"/>
    </row>
    <row r="220" spans="1:20" x14ac:dyDescent="0.2">
      <c r="A220" s="23" t="s">
        <v>212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8">
        <f>SUM(B220:S220)</f>
        <v>0</v>
      </c>
    </row>
    <row r="221" spans="1:20" x14ac:dyDescent="0.2">
      <c r="A221" s="19" t="s">
        <v>213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27"/>
    </row>
    <row r="222" spans="1:20" x14ac:dyDescent="0.2">
      <c r="A222" s="30" t="s">
        <v>321</v>
      </c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8">
        <f>SUM(B222:S222)</f>
        <v>0</v>
      </c>
    </row>
    <row r="223" spans="1:20" x14ac:dyDescent="0.2">
      <c r="A223" s="19" t="s">
        <v>322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27"/>
    </row>
    <row r="224" spans="1:20" x14ac:dyDescent="0.2">
      <c r="A224" s="23" t="s">
        <v>216</v>
      </c>
      <c r="B224" s="69"/>
      <c r="C224" s="69"/>
      <c r="D224" s="69"/>
      <c r="E224" s="69">
        <v>6</v>
      </c>
      <c r="F224" s="69">
        <v>1</v>
      </c>
      <c r="G224" s="69">
        <v>3</v>
      </c>
      <c r="H224" s="69"/>
      <c r="I224" s="69">
        <v>1</v>
      </c>
      <c r="J224" s="69"/>
      <c r="K224" s="67"/>
      <c r="L224" s="67"/>
      <c r="M224" s="67"/>
      <c r="N224" s="67"/>
      <c r="O224" s="67">
        <v>3</v>
      </c>
      <c r="P224" s="67">
        <v>2</v>
      </c>
      <c r="Q224" s="67">
        <v>2</v>
      </c>
      <c r="R224" s="67"/>
      <c r="S224" s="67"/>
      <c r="T224" s="18">
        <f>SUM(B224:S224)</f>
        <v>18</v>
      </c>
    </row>
    <row r="225" spans="1:20" x14ac:dyDescent="0.2">
      <c r="A225" s="23" t="s">
        <v>286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18">
        <f>SUM(B225:S225)</f>
        <v>0</v>
      </c>
    </row>
    <row r="226" spans="1:20" x14ac:dyDescent="0.2">
      <c r="A226" s="23" t="s">
        <v>218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18">
        <f>SUM(B226:S226)</f>
        <v>0</v>
      </c>
    </row>
    <row r="227" spans="1:20" x14ac:dyDescent="0.2">
      <c r="A227" s="23" t="s">
        <v>417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18">
        <f>SUM(B227:S227)</f>
        <v>0</v>
      </c>
    </row>
    <row r="228" spans="1:20" x14ac:dyDescent="0.2">
      <c r="A228" s="19" t="s">
        <v>217</v>
      </c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27"/>
    </row>
    <row r="229" spans="1:20" x14ac:dyDescent="0.2">
      <c r="A229" s="30" t="s">
        <v>323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18">
        <f t="shared" ref="T229:T238" si="11">SUM(B229:S229)</f>
        <v>0</v>
      </c>
    </row>
    <row r="230" spans="1:20" x14ac:dyDescent="0.2">
      <c r="A230" s="23" t="s">
        <v>221</v>
      </c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18">
        <f t="shared" si="11"/>
        <v>0</v>
      </c>
    </row>
    <row r="231" spans="1:20" x14ac:dyDescent="0.2">
      <c r="A231" s="23" t="s">
        <v>222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18">
        <f t="shared" si="11"/>
        <v>0</v>
      </c>
    </row>
    <row r="232" spans="1:20" x14ac:dyDescent="0.2">
      <c r="A232" s="23" t="s">
        <v>223</v>
      </c>
      <c r="B232" s="72"/>
      <c r="C232" s="72"/>
      <c r="D232" s="72"/>
      <c r="E232" s="72"/>
      <c r="F232" s="72"/>
      <c r="G232" s="72"/>
      <c r="H232" s="72">
        <v>1</v>
      </c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18">
        <f t="shared" si="11"/>
        <v>1</v>
      </c>
    </row>
    <row r="233" spans="1:20" x14ac:dyDescent="0.2">
      <c r="A233" s="23" t="s">
        <v>224</v>
      </c>
      <c r="B233" s="72"/>
      <c r="C233" s="72"/>
      <c r="D233" s="72"/>
      <c r="E233" s="72"/>
      <c r="F233" s="72"/>
      <c r="G233" s="72"/>
      <c r="H233" s="72">
        <v>1</v>
      </c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18">
        <f t="shared" si="11"/>
        <v>1</v>
      </c>
    </row>
    <row r="234" spans="1:20" x14ac:dyDescent="0.2">
      <c r="A234" s="23" t="s">
        <v>225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18">
        <f t="shared" si="11"/>
        <v>0</v>
      </c>
    </row>
    <row r="235" spans="1:20" x14ac:dyDescent="0.2">
      <c r="A235" s="23" t="s">
        <v>226</v>
      </c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18">
        <f t="shared" si="11"/>
        <v>0</v>
      </c>
    </row>
    <row r="236" spans="1:20" x14ac:dyDescent="0.2">
      <c r="A236" s="23" t="s">
        <v>227</v>
      </c>
      <c r="B236" s="69"/>
      <c r="C236" s="69"/>
      <c r="D236" s="69">
        <v>2</v>
      </c>
      <c r="E236" s="69">
        <v>2</v>
      </c>
      <c r="F236" s="69">
        <v>34</v>
      </c>
      <c r="G236" s="69">
        <v>7</v>
      </c>
      <c r="H236" s="69">
        <v>4</v>
      </c>
      <c r="I236" s="69">
        <v>6</v>
      </c>
      <c r="J236" s="69"/>
      <c r="K236" s="67"/>
      <c r="L236" s="67">
        <v>10</v>
      </c>
      <c r="M236" s="67"/>
      <c r="N236" s="67"/>
      <c r="O236" s="67">
        <v>5</v>
      </c>
      <c r="P236" s="67">
        <v>2</v>
      </c>
      <c r="Q236" s="67">
        <v>8</v>
      </c>
      <c r="R236" s="67">
        <v>2</v>
      </c>
      <c r="S236" s="67"/>
      <c r="T236" s="18">
        <f t="shared" si="11"/>
        <v>82</v>
      </c>
    </row>
    <row r="237" spans="1:20" x14ac:dyDescent="0.2">
      <c r="A237" s="23" t="s">
        <v>228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18">
        <f t="shared" si="11"/>
        <v>0</v>
      </c>
    </row>
    <row r="238" spans="1:20" x14ac:dyDescent="0.2">
      <c r="A238" s="23" t="s">
        <v>229</v>
      </c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18">
        <f t="shared" si="11"/>
        <v>0</v>
      </c>
    </row>
    <row r="239" spans="1:20" x14ac:dyDescent="0.2">
      <c r="A239" s="19" t="s">
        <v>230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27"/>
    </row>
    <row r="240" spans="1:20" ht="13.5" x14ac:dyDescent="0.2">
      <c r="A240" s="23" t="s">
        <v>324</v>
      </c>
      <c r="B240" s="69"/>
      <c r="C240" s="69"/>
      <c r="D240" s="69"/>
      <c r="E240" s="69">
        <v>1</v>
      </c>
      <c r="F240" s="69"/>
      <c r="G240" s="69"/>
      <c r="H240" s="69">
        <v>3</v>
      </c>
      <c r="I240" s="69"/>
      <c r="J240" s="69"/>
      <c r="K240" s="67"/>
      <c r="L240" s="67"/>
      <c r="M240" s="67"/>
      <c r="N240" s="67"/>
      <c r="O240" s="67"/>
      <c r="P240" s="67"/>
      <c r="Q240" s="67"/>
      <c r="R240" s="67"/>
      <c r="S240" s="67"/>
      <c r="T240" s="18">
        <f t="shared" ref="T240:T253" si="12">SUM(B240:S240)</f>
        <v>4</v>
      </c>
    </row>
    <row r="241" spans="1:20" x14ac:dyDescent="0.2">
      <c r="A241" s="23" t="s">
        <v>273</v>
      </c>
      <c r="B241" s="71"/>
      <c r="C241" s="71"/>
      <c r="D241" s="71"/>
      <c r="E241" s="71"/>
      <c r="F241" s="71"/>
      <c r="G241" s="69"/>
      <c r="H241" s="71"/>
      <c r="I241" s="69"/>
      <c r="J241" s="69"/>
      <c r="K241" s="67"/>
      <c r="L241" s="67"/>
      <c r="M241" s="67"/>
      <c r="N241" s="67"/>
      <c r="O241" s="67"/>
      <c r="P241" s="67"/>
      <c r="Q241" s="67"/>
      <c r="R241" s="67"/>
      <c r="S241" s="67"/>
      <c r="T241" s="18">
        <f t="shared" si="12"/>
        <v>0</v>
      </c>
    </row>
    <row r="242" spans="1:20" x14ac:dyDescent="0.2">
      <c r="A242" s="23" t="s">
        <v>231</v>
      </c>
      <c r="B242" s="69"/>
      <c r="C242" s="69">
        <v>6</v>
      </c>
      <c r="D242" s="69">
        <v>2</v>
      </c>
      <c r="E242" s="69">
        <v>6</v>
      </c>
      <c r="F242" s="69">
        <v>11</v>
      </c>
      <c r="G242" s="69">
        <v>3</v>
      </c>
      <c r="H242" s="69">
        <v>5</v>
      </c>
      <c r="I242" s="69">
        <v>1</v>
      </c>
      <c r="J242" s="69"/>
      <c r="K242" s="67"/>
      <c r="L242" s="67"/>
      <c r="M242" s="67"/>
      <c r="N242" s="67"/>
      <c r="O242" s="67">
        <v>13</v>
      </c>
      <c r="P242" s="67"/>
      <c r="Q242" s="67"/>
      <c r="R242" s="67"/>
      <c r="S242" s="67"/>
      <c r="T242" s="18">
        <f t="shared" si="12"/>
        <v>47</v>
      </c>
    </row>
    <row r="243" spans="1:20" x14ac:dyDescent="0.2">
      <c r="A243" s="23" t="s">
        <v>418</v>
      </c>
      <c r="B243" s="69"/>
      <c r="C243" s="69"/>
      <c r="D243" s="69"/>
      <c r="E243" s="69"/>
      <c r="F243" s="69"/>
      <c r="G243" s="69"/>
      <c r="H243" s="69"/>
      <c r="I243" s="69"/>
      <c r="J243" s="69"/>
      <c r="K243" s="67"/>
      <c r="L243" s="67"/>
      <c r="M243" s="67"/>
      <c r="N243" s="67"/>
      <c r="O243" s="67"/>
      <c r="P243" s="67"/>
      <c r="Q243" s="67"/>
      <c r="R243" s="67"/>
      <c r="S243" s="67"/>
      <c r="T243" s="18">
        <f t="shared" si="12"/>
        <v>0</v>
      </c>
    </row>
    <row r="244" spans="1:20" x14ac:dyDescent="0.2">
      <c r="A244" s="23" t="s">
        <v>232</v>
      </c>
      <c r="B244" s="69"/>
      <c r="C244" s="69"/>
      <c r="D244" s="69"/>
      <c r="E244" s="69"/>
      <c r="F244" s="69"/>
      <c r="G244" s="69"/>
      <c r="H244" s="69"/>
      <c r="I244" s="69"/>
      <c r="J244" s="69"/>
      <c r="K244" s="67"/>
      <c r="L244" s="67"/>
      <c r="M244" s="67"/>
      <c r="N244" s="67"/>
      <c r="O244" s="67"/>
      <c r="P244" s="67"/>
      <c r="Q244" s="67"/>
      <c r="R244" s="67"/>
      <c r="S244" s="67"/>
      <c r="T244" s="18">
        <f t="shared" si="12"/>
        <v>0</v>
      </c>
    </row>
    <row r="245" spans="1:20" x14ac:dyDescent="0.2">
      <c r="A245" s="23" t="s">
        <v>233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7"/>
      <c r="L245" s="67"/>
      <c r="M245" s="67"/>
      <c r="N245" s="67"/>
      <c r="O245" s="67"/>
      <c r="P245" s="67"/>
      <c r="Q245" s="67"/>
      <c r="R245" s="67"/>
      <c r="S245" s="67"/>
      <c r="T245" s="18">
        <f t="shared" si="12"/>
        <v>0</v>
      </c>
    </row>
    <row r="246" spans="1:20" x14ac:dyDescent="0.2">
      <c r="A246" s="23" t="s">
        <v>234</v>
      </c>
      <c r="B246" s="69"/>
      <c r="C246" s="69"/>
      <c r="D246" s="69"/>
      <c r="E246" s="69"/>
      <c r="F246" s="69"/>
      <c r="G246" s="69"/>
      <c r="H246" s="69"/>
      <c r="I246" s="69"/>
      <c r="J246" s="69"/>
      <c r="K246" s="67"/>
      <c r="L246" s="67"/>
      <c r="M246" s="67"/>
      <c r="N246" s="67"/>
      <c r="O246" s="67"/>
      <c r="P246" s="67"/>
      <c r="Q246" s="67"/>
      <c r="R246" s="67"/>
      <c r="S246" s="67"/>
      <c r="T246" s="18">
        <f t="shared" si="12"/>
        <v>0</v>
      </c>
    </row>
    <row r="247" spans="1:20" x14ac:dyDescent="0.2">
      <c r="A247" s="23" t="s">
        <v>235</v>
      </c>
      <c r="B247" s="69"/>
      <c r="C247" s="69"/>
      <c r="D247" s="69"/>
      <c r="E247" s="69">
        <v>11</v>
      </c>
      <c r="F247" s="69">
        <v>4</v>
      </c>
      <c r="G247" s="69">
        <v>17</v>
      </c>
      <c r="H247" s="69"/>
      <c r="I247" s="69"/>
      <c r="J247" s="69"/>
      <c r="K247" s="67"/>
      <c r="L247" s="67">
        <v>2</v>
      </c>
      <c r="M247" s="67"/>
      <c r="N247" s="67"/>
      <c r="O247" s="67"/>
      <c r="P247" s="67">
        <v>6</v>
      </c>
      <c r="Q247" s="67">
        <v>1</v>
      </c>
      <c r="R247" s="67">
        <v>2</v>
      </c>
      <c r="S247" s="67"/>
      <c r="T247" s="18">
        <f t="shared" si="12"/>
        <v>43</v>
      </c>
    </row>
    <row r="248" spans="1:20" x14ac:dyDescent="0.2">
      <c r="A248" s="23" t="s">
        <v>236</v>
      </c>
      <c r="B248" s="69"/>
      <c r="C248" s="69"/>
      <c r="D248" s="69"/>
      <c r="E248" s="69"/>
      <c r="F248" s="69"/>
      <c r="G248" s="69">
        <v>2</v>
      </c>
      <c r="H248" s="69"/>
      <c r="I248" s="69"/>
      <c r="J248" s="69"/>
      <c r="K248" s="67"/>
      <c r="L248" s="67"/>
      <c r="M248" s="67"/>
      <c r="N248" s="67"/>
      <c r="O248" s="67"/>
      <c r="P248" s="67"/>
      <c r="Q248" s="67"/>
      <c r="R248" s="67"/>
      <c r="S248" s="67"/>
      <c r="T248" s="18">
        <f t="shared" si="12"/>
        <v>2</v>
      </c>
    </row>
    <row r="249" spans="1:20" x14ac:dyDescent="0.2">
      <c r="A249" s="23" t="s">
        <v>237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7"/>
      <c r="L249" s="67"/>
      <c r="M249" s="67"/>
      <c r="N249" s="67"/>
      <c r="O249" s="67"/>
      <c r="P249" s="67"/>
      <c r="Q249" s="67"/>
      <c r="R249" s="67"/>
      <c r="S249" s="67"/>
      <c r="T249" s="18">
        <f t="shared" si="12"/>
        <v>0</v>
      </c>
    </row>
    <row r="250" spans="1:20" x14ac:dyDescent="0.2">
      <c r="A250" s="23" t="s">
        <v>238</v>
      </c>
      <c r="B250" s="69"/>
      <c r="C250" s="69"/>
      <c r="D250" s="69"/>
      <c r="E250" s="69">
        <v>2</v>
      </c>
      <c r="F250" s="69"/>
      <c r="G250" s="69"/>
      <c r="H250" s="69"/>
      <c r="I250" s="69"/>
      <c r="J250" s="69"/>
      <c r="K250" s="67"/>
      <c r="L250" s="67">
        <v>1</v>
      </c>
      <c r="M250" s="67">
        <v>2</v>
      </c>
      <c r="N250" s="67"/>
      <c r="O250" s="67"/>
      <c r="P250" s="67"/>
      <c r="Q250" s="67"/>
      <c r="R250" s="67"/>
      <c r="S250" s="67"/>
      <c r="T250" s="18">
        <f t="shared" si="12"/>
        <v>5</v>
      </c>
    </row>
    <row r="251" spans="1:20" x14ac:dyDescent="0.2">
      <c r="A251" s="23" t="s">
        <v>239</v>
      </c>
      <c r="B251" s="69"/>
      <c r="C251" s="69">
        <v>5</v>
      </c>
      <c r="D251" s="69">
        <v>7</v>
      </c>
      <c r="E251" s="69">
        <v>10</v>
      </c>
      <c r="F251" s="69">
        <v>22</v>
      </c>
      <c r="G251" s="69">
        <v>16</v>
      </c>
      <c r="H251" s="69">
        <v>19</v>
      </c>
      <c r="I251" s="69">
        <v>4</v>
      </c>
      <c r="J251" s="69"/>
      <c r="K251" s="67"/>
      <c r="L251" s="67">
        <v>2</v>
      </c>
      <c r="M251" s="67"/>
      <c r="N251" s="67"/>
      <c r="O251" s="67">
        <v>35</v>
      </c>
      <c r="P251" s="67"/>
      <c r="Q251" s="67"/>
      <c r="R251" s="67"/>
      <c r="S251" s="67"/>
      <c r="T251" s="18">
        <f t="shared" si="12"/>
        <v>120</v>
      </c>
    </row>
    <row r="252" spans="1:20" x14ac:dyDescent="0.2">
      <c r="A252" s="23" t="s">
        <v>240</v>
      </c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18">
        <f>SUM(B252:S252)</f>
        <v>0</v>
      </c>
    </row>
    <row r="253" spans="1:20" x14ac:dyDescent="0.2">
      <c r="A253" s="23" t="s">
        <v>241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8">
        <f t="shared" si="12"/>
        <v>0</v>
      </c>
    </row>
    <row r="254" spans="1:20" x14ac:dyDescent="0.2">
      <c r="A254" s="19" t="s">
        <v>285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27"/>
    </row>
    <row r="255" spans="1:20" x14ac:dyDescent="0.2">
      <c r="A255" s="23" t="s">
        <v>243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8">
        <f>SUM(B255:S255)</f>
        <v>0</v>
      </c>
    </row>
    <row r="256" spans="1:20" x14ac:dyDescent="0.2">
      <c r="A256" s="19" t="s">
        <v>360</v>
      </c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27"/>
    </row>
    <row r="257" spans="1:20" x14ac:dyDescent="0.2">
      <c r="A257" s="31" t="s">
        <v>351</v>
      </c>
      <c r="B257" s="67"/>
      <c r="C257" s="67"/>
      <c r="D257" s="67"/>
      <c r="E257" s="67"/>
      <c r="F257" s="67"/>
      <c r="G257" s="67">
        <v>1</v>
      </c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8">
        <f>SUM(B257:S257)</f>
        <v>1</v>
      </c>
    </row>
    <row r="258" spans="1:20" x14ac:dyDescent="0.2">
      <c r="A258" s="31" t="s">
        <v>430</v>
      </c>
      <c r="B258" s="67"/>
      <c r="C258" s="67"/>
      <c r="D258" s="67"/>
      <c r="E258" s="67"/>
      <c r="F258" s="67"/>
      <c r="G258" s="67">
        <v>1</v>
      </c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8">
        <f>SUM(B258:S258)</f>
        <v>1</v>
      </c>
    </row>
    <row r="259" spans="1:20" x14ac:dyDescent="0.2">
      <c r="A259" s="31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8">
        <f>SUM(B259:S259)</f>
        <v>0</v>
      </c>
    </row>
    <row r="260" spans="1:20" x14ac:dyDescent="0.2">
      <c r="A260" s="33" t="s">
        <v>284</v>
      </c>
      <c r="B260" s="18">
        <f>SUM(B4:B259)</f>
        <v>0</v>
      </c>
      <c r="C260" s="18">
        <f>SUM(C4:C259)</f>
        <v>56</v>
      </c>
      <c r="D260" s="18">
        <f t="shared" ref="D260:S260" si="13">SUM(D4:D259)</f>
        <v>69</v>
      </c>
      <c r="E260" s="18">
        <f t="shared" si="13"/>
        <v>239</v>
      </c>
      <c r="F260" s="18">
        <f t="shared" si="13"/>
        <v>252</v>
      </c>
      <c r="G260" s="18">
        <f t="shared" si="13"/>
        <v>501</v>
      </c>
      <c r="H260" s="18">
        <f t="shared" si="13"/>
        <v>219</v>
      </c>
      <c r="I260" s="18">
        <f t="shared" si="13"/>
        <v>39</v>
      </c>
      <c r="J260" s="18">
        <f t="shared" si="13"/>
        <v>0</v>
      </c>
      <c r="K260" s="18">
        <f t="shared" si="13"/>
        <v>0</v>
      </c>
      <c r="L260" s="18">
        <f t="shared" si="13"/>
        <v>74</v>
      </c>
      <c r="M260" s="18">
        <f t="shared" si="13"/>
        <v>30</v>
      </c>
      <c r="N260" s="18">
        <f t="shared" si="13"/>
        <v>0</v>
      </c>
      <c r="O260" s="18">
        <f t="shared" si="13"/>
        <v>245</v>
      </c>
      <c r="P260" s="18">
        <f t="shared" si="13"/>
        <v>130</v>
      </c>
      <c r="Q260" s="18">
        <f t="shared" si="13"/>
        <v>44</v>
      </c>
      <c r="R260" s="18">
        <f t="shared" si="13"/>
        <v>26</v>
      </c>
      <c r="S260" s="18">
        <f t="shared" si="13"/>
        <v>0</v>
      </c>
      <c r="T260" s="18">
        <f>SUM(T4:T259)</f>
        <v>1924</v>
      </c>
    </row>
    <row r="261" spans="1:20" x14ac:dyDescent="0.2">
      <c r="A261" s="34" t="s">
        <v>248</v>
      </c>
      <c r="B261" s="27">
        <f>COUNT(B3:B259)</f>
        <v>0</v>
      </c>
      <c r="C261" s="27">
        <f t="shared" ref="C261:S261" si="14">COUNT(C3:C259)</f>
        <v>18</v>
      </c>
      <c r="D261" s="27">
        <f t="shared" si="14"/>
        <v>18</v>
      </c>
      <c r="E261" s="27">
        <f t="shared" si="14"/>
        <v>44</v>
      </c>
      <c r="F261" s="27">
        <f t="shared" si="14"/>
        <v>43</v>
      </c>
      <c r="G261" s="27">
        <f t="shared" si="14"/>
        <v>56</v>
      </c>
      <c r="H261" s="27">
        <f t="shared" si="14"/>
        <v>37</v>
      </c>
      <c r="I261" s="27">
        <f t="shared" si="14"/>
        <v>18</v>
      </c>
      <c r="J261" s="27">
        <f t="shared" si="14"/>
        <v>0</v>
      </c>
      <c r="K261" s="27">
        <f t="shared" si="14"/>
        <v>0</v>
      </c>
      <c r="L261" s="27">
        <f t="shared" si="14"/>
        <v>23</v>
      </c>
      <c r="M261" s="27">
        <f t="shared" si="14"/>
        <v>10</v>
      </c>
      <c r="N261" s="27">
        <f t="shared" si="14"/>
        <v>0</v>
      </c>
      <c r="O261" s="27">
        <f t="shared" si="14"/>
        <v>34</v>
      </c>
      <c r="P261" s="27">
        <f t="shared" si="14"/>
        <v>27</v>
      </c>
      <c r="Q261" s="27">
        <f t="shared" si="14"/>
        <v>18</v>
      </c>
      <c r="R261" s="27">
        <f t="shared" si="14"/>
        <v>12</v>
      </c>
      <c r="S261" s="27">
        <f t="shared" si="14"/>
        <v>0</v>
      </c>
      <c r="T261" s="35">
        <f>COUNTIF(T4:T259,"&gt;0")</f>
        <v>84</v>
      </c>
    </row>
    <row r="262" spans="1:20" s="64" customFormat="1" x14ac:dyDescent="0.2">
      <c r="A262" s="62" t="s">
        <v>425</v>
      </c>
      <c r="B262" s="63"/>
      <c r="C262" s="63">
        <v>1</v>
      </c>
      <c r="D262" s="63">
        <v>2</v>
      </c>
      <c r="E262" s="63">
        <v>7</v>
      </c>
      <c r="F262" s="63">
        <v>8</v>
      </c>
      <c r="G262" s="63">
        <v>6</v>
      </c>
      <c r="H262" s="63">
        <v>6</v>
      </c>
      <c r="I262" s="63">
        <v>6</v>
      </c>
      <c r="J262" s="63"/>
      <c r="K262" s="63"/>
      <c r="L262" s="63">
        <v>1</v>
      </c>
      <c r="M262" s="63">
        <v>1</v>
      </c>
      <c r="N262" s="63"/>
      <c r="O262" s="63">
        <v>2</v>
      </c>
      <c r="P262" s="63">
        <v>4</v>
      </c>
      <c r="Q262" s="63">
        <v>1</v>
      </c>
      <c r="R262" s="63">
        <v>1</v>
      </c>
      <c r="S262" s="63"/>
      <c r="T262" s="63">
        <f>SUM(B262:S262)</f>
        <v>46</v>
      </c>
    </row>
    <row r="263" spans="1:20" x14ac:dyDescent="0.2">
      <c r="A263" s="36" t="s">
        <v>325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36" t="s">
        <v>326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36" t="s">
        <v>327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6" t="s">
        <v>328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6" t="s">
        <v>329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36" t="s">
        <v>330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3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53" t="s">
        <v>431</v>
      </c>
      <c r="B270" s="54"/>
      <c r="C270" s="55"/>
      <c r="D270" s="55"/>
      <c r="E270" s="56" t="s">
        <v>420</v>
      </c>
      <c r="F270" s="55"/>
      <c r="G270" s="55"/>
      <c r="H270" s="5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53" t="s">
        <v>432</v>
      </c>
      <c r="B271" s="54"/>
      <c r="C271" s="55"/>
      <c r="D271" s="55"/>
      <c r="E271" s="57" t="s">
        <v>403</v>
      </c>
      <c r="F271" s="55"/>
      <c r="G271" s="54" t="s">
        <v>433</v>
      </c>
      <c r="H271" s="5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53" t="s">
        <v>258</v>
      </c>
      <c r="B272" s="54"/>
      <c r="C272" s="55"/>
      <c r="D272" s="55"/>
      <c r="E272" s="57" t="s">
        <v>404</v>
      </c>
      <c r="F272" s="55"/>
      <c r="G272" s="54" t="s">
        <v>433</v>
      </c>
      <c r="H272" s="5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53" t="s">
        <v>423</v>
      </c>
      <c r="B273" s="61">
        <f>T261</f>
        <v>84</v>
      </c>
      <c r="C273" s="55"/>
      <c r="D273" s="55"/>
      <c r="E273" s="57" t="s">
        <v>405</v>
      </c>
      <c r="F273" s="55"/>
      <c r="G273" s="54" t="s">
        <v>433</v>
      </c>
      <c r="H273" s="5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58" t="s">
        <v>429</v>
      </c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60"/>
      <c r="T275" s="40"/>
    </row>
  </sheetData>
  <mergeCells count="1">
    <mergeCell ref="B1:S1"/>
  </mergeCells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5"/>
  <sheetViews>
    <sheetView zoomScaleNormal="100" workbookViewId="0">
      <pane ySplit="2" topLeftCell="A249" activePane="bottomLeft" state="frozen"/>
      <selection pane="bottomLeft" activeCell="A120" sqref="A120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"/>
    </row>
    <row r="2" spans="1:20" ht="94.5" customHeight="1" x14ac:dyDescent="0.2">
      <c r="A2" s="41" t="s">
        <v>434</v>
      </c>
      <c r="B2" s="65" t="s">
        <v>426</v>
      </c>
      <c r="C2" s="17" t="s">
        <v>290</v>
      </c>
      <c r="D2" s="65" t="s">
        <v>427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65" t="s">
        <v>428</v>
      </c>
      <c r="S2" s="17" t="s">
        <v>306</v>
      </c>
      <c r="T2" s="18" t="s">
        <v>307</v>
      </c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66"/>
      <c r="Q3" s="66"/>
      <c r="R3" s="66"/>
      <c r="S3" s="73"/>
      <c r="T3" s="22"/>
    </row>
    <row r="4" spans="1:20" x14ac:dyDescent="0.2">
      <c r="A4" s="23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8">
        <f>SUM(B4:S4)</f>
        <v>0</v>
      </c>
    </row>
    <row r="5" spans="1:20" x14ac:dyDescent="0.2">
      <c r="A5" s="23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18">
        <f>SUM(B5:S5)</f>
        <v>0</v>
      </c>
    </row>
    <row r="6" spans="1:20" x14ac:dyDescent="0.2">
      <c r="A6" s="23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8">
        <f>SUM(B6:S6)</f>
        <v>0</v>
      </c>
    </row>
    <row r="7" spans="1:20" x14ac:dyDescent="0.2">
      <c r="A7" s="19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68"/>
      <c r="R7" s="68"/>
      <c r="S7" s="68"/>
      <c r="T7" s="27"/>
    </row>
    <row r="8" spans="1:20" x14ac:dyDescent="0.2">
      <c r="A8" s="23" t="s">
        <v>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8">
        <f>SUM(B8:S8)</f>
        <v>0</v>
      </c>
    </row>
    <row r="9" spans="1:20" x14ac:dyDescent="0.2">
      <c r="A9" s="23" t="s">
        <v>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8">
        <f>SUM(B9:S9)</f>
        <v>0</v>
      </c>
    </row>
    <row r="10" spans="1:20" x14ac:dyDescent="0.2">
      <c r="A10" s="23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8">
        <f>SUM(B10:S10)</f>
        <v>0</v>
      </c>
    </row>
    <row r="11" spans="1:20" x14ac:dyDescent="0.2">
      <c r="A11" s="23" t="s">
        <v>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8">
        <f>SUM(B11:S11)</f>
        <v>0</v>
      </c>
    </row>
    <row r="12" spans="1:20" x14ac:dyDescent="0.2">
      <c r="A12" s="23" t="s">
        <v>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8">
        <f>SUM(B12:S12)</f>
        <v>0</v>
      </c>
    </row>
    <row r="13" spans="1:20" x14ac:dyDescent="0.2">
      <c r="A13" s="19" t="s">
        <v>10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8"/>
      <c r="Q13" s="68"/>
      <c r="R13" s="68"/>
      <c r="S13" s="68"/>
      <c r="T13" s="27"/>
    </row>
    <row r="14" spans="1:20" x14ac:dyDescent="0.2">
      <c r="A14" s="23" t="s">
        <v>11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8">
        <f>SUM(B14:S14)</f>
        <v>0</v>
      </c>
    </row>
    <row r="15" spans="1:20" ht="13.5" x14ac:dyDescent="0.2">
      <c r="A15" s="23" t="s">
        <v>308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8">
        <f>SUM(B15:S15)</f>
        <v>0</v>
      </c>
    </row>
    <row r="16" spans="1:20" x14ac:dyDescent="0.2">
      <c r="A16" s="1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8"/>
      <c r="Q16" s="68"/>
      <c r="R16" s="68"/>
      <c r="S16" s="68"/>
      <c r="T16" s="27"/>
    </row>
    <row r="17" spans="1:20" x14ac:dyDescent="0.2">
      <c r="A17" s="23" t="s">
        <v>14</v>
      </c>
      <c r="B17" s="67"/>
      <c r="C17" s="67"/>
      <c r="D17" s="67"/>
      <c r="E17" s="67"/>
      <c r="F17" s="67"/>
      <c r="G17" s="67">
        <f>12+12</f>
        <v>24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18">
        <f t="shared" ref="T17:T40" si="0">SUM(B17:S17)</f>
        <v>24</v>
      </c>
    </row>
    <row r="18" spans="1:20" x14ac:dyDescent="0.2">
      <c r="A18" s="23" t="s">
        <v>414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18">
        <f t="shared" si="0"/>
        <v>0</v>
      </c>
    </row>
    <row r="19" spans="1:20" x14ac:dyDescent="0.2">
      <c r="A19" s="23" t="s">
        <v>415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8">
        <f t="shared" si="0"/>
        <v>0</v>
      </c>
    </row>
    <row r="20" spans="1:20" x14ac:dyDescent="0.2">
      <c r="A20" s="23" t="s">
        <v>15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8">
        <f t="shared" si="0"/>
        <v>0</v>
      </c>
    </row>
    <row r="21" spans="1:20" x14ac:dyDescent="0.2">
      <c r="A21" s="23" t="s">
        <v>16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8">
        <f t="shared" si="0"/>
        <v>0</v>
      </c>
    </row>
    <row r="22" spans="1:20" x14ac:dyDescent="0.2">
      <c r="A22" s="23" t="s">
        <v>17</v>
      </c>
      <c r="B22" s="67"/>
      <c r="C22" s="67"/>
      <c r="D22" s="67"/>
      <c r="E22" s="67">
        <v>1</v>
      </c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>
        <f>2+2</f>
        <v>4</v>
      </c>
      <c r="Q22" s="67"/>
      <c r="R22" s="67"/>
      <c r="S22" s="67"/>
      <c r="T22" s="18">
        <f t="shared" si="0"/>
        <v>5</v>
      </c>
    </row>
    <row r="23" spans="1:20" x14ac:dyDescent="0.2">
      <c r="A23" s="2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8">
        <f t="shared" si="0"/>
        <v>0</v>
      </c>
    </row>
    <row r="24" spans="1:20" x14ac:dyDescent="0.2">
      <c r="A24" s="23" t="s">
        <v>19</v>
      </c>
      <c r="B24" s="67"/>
      <c r="C24" s="67"/>
      <c r="D24" s="67"/>
      <c r="E24" s="67">
        <v>1</v>
      </c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8">
        <f t="shared" si="0"/>
        <v>1</v>
      </c>
    </row>
    <row r="25" spans="1:20" x14ac:dyDescent="0.2">
      <c r="A25" s="23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8">
        <f t="shared" si="0"/>
        <v>0</v>
      </c>
    </row>
    <row r="26" spans="1:20" x14ac:dyDescent="0.2">
      <c r="A26" s="23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8">
        <f t="shared" si="0"/>
        <v>0</v>
      </c>
    </row>
    <row r="27" spans="1:20" x14ac:dyDescent="0.2">
      <c r="A27" s="23" t="s">
        <v>22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8">
        <f t="shared" si="0"/>
        <v>0</v>
      </c>
    </row>
    <row r="28" spans="1:20" x14ac:dyDescent="0.2">
      <c r="A28" s="23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18">
        <f t="shared" si="0"/>
        <v>0</v>
      </c>
    </row>
    <row r="29" spans="1:20" x14ac:dyDescent="0.2">
      <c r="A29" s="23" t="s">
        <v>24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18">
        <f t="shared" si="0"/>
        <v>0</v>
      </c>
    </row>
    <row r="30" spans="1:20" x14ac:dyDescent="0.2">
      <c r="A30" s="23" t="s">
        <v>25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18">
        <f t="shared" si="0"/>
        <v>0</v>
      </c>
    </row>
    <row r="31" spans="1:20" x14ac:dyDescent="0.2">
      <c r="A31" s="23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8">
        <f t="shared" si="0"/>
        <v>0</v>
      </c>
    </row>
    <row r="32" spans="1:20" x14ac:dyDescent="0.2">
      <c r="A32" s="23" t="s">
        <v>309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8">
        <f t="shared" si="0"/>
        <v>0</v>
      </c>
    </row>
    <row r="33" spans="1:20" x14ac:dyDescent="0.2">
      <c r="A33" s="23" t="s">
        <v>28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8">
        <f t="shared" si="0"/>
        <v>0</v>
      </c>
    </row>
    <row r="34" spans="1:20" x14ac:dyDescent="0.2">
      <c r="A34" s="23" t="s">
        <v>29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18">
        <f t="shared" si="0"/>
        <v>0</v>
      </c>
    </row>
    <row r="35" spans="1:20" x14ac:dyDescent="0.2">
      <c r="A35" s="23" t="s">
        <v>30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18">
        <f t="shared" si="0"/>
        <v>0</v>
      </c>
    </row>
    <row r="36" spans="1:20" x14ac:dyDescent="0.2">
      <c r="A36" s="23" t="s">
        <v>31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>
        <f>1+3</f>
        <v>4</v>
      </c>
      <c r="Q36" s="67"/>
      <c r="R36" s="67"/>
      <c r="S36" s="67"/>
      <c r="T36" s="18">
        <f t="shared" si="0"/>
        <v>4</v>
      </c>
    </row>
    <row r="37" spans="1:20" x14ac:dyDescent="0.2">
      <c r="A37" s="23" t="s">
        <v>32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8">
        <f t="shared" si="0"/>
        <v>0</v>
      </c>
    </row>
    <row r="38" spans="1:20" x14ac:dyDescent="0.2">
      <c r="A38" s="23" t="s">
        <v>33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18">
        <f t="shared" si="0"/>
        <v>0</v>
      </c>
    </row>
    <row r="39" spans="1:20" x14ac:dyDescent="0.2">
      <c r="A39" s="23" t="s">
        <v>34</v>
      </c>
      <c r="B39" s="67"/>
      <c r="C39" s="67"/>
      <c r="D39" s="67"/>
      <c r="E39" s="67">
        <v>1</v>
      </c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18">
        <f t="shared" si="0"/>
        <v>1</v>
      </c>
    </row>
    <row r="40" spans="1:20" x14ac:dyDescent="0.2">
      <c r="A40" s="23" t="s">
        <v>35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18">
        <f t="shared" si="0"/>
        <v>0</v>
      </c>
    </row>
    <row r="41" spans="1:20" x14ac:dyDescent="0.2">
      <c r="A41" s="19" t="s">
        <v>36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8"/>
      <c r="Q41" s="68"/>
      <c r="R41" s="68"/>
      <c r="S41" s="68"/>
      <c r="T41" s="27"/>
    </row>
    <row r="42" spans="1:20" x14ac:dyDescent="0.2">
      <c r="A42" s="23" t="s">
        <v>37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18">
        <f t="shared" ref="T42:T56" si="1">SUM(B42:S42)</f>
        <v>0</v>
      </c>
    </row>
    <row r="43" spans="1:20" x14ac:dyDescent="0.2">
      <c r="A43" s="23" t="s">
        <v>38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18">
        <f t="shared" si="1"/>
        <v>0</v>
      </c>
    </row>
    <row r="44" spans="1:20" x14ac:dyDescent="0.2">
      <c r="A44" s="23" t="s">
        <v>310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18">
        <f t="shared" si="1"/>
        <v>0</v>
      </c>
    </row>
    <row r="45" spans="1:20" x14ac:dyDescent="0.2">
      <c r="A45" s="23" t="s">
        <v>40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18">
        <f t="shared" si="1"/>
        <v>0</v>
      </c>
    </row>
    <row r="46" spans="1:20" x14ac:dyDescent="0.2">
      <c r="A46" s="23" t="s">
        <v>41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18">
        <f t="shared" si="1"/>
        <v>0</v>
      </c>
    </row>
    <row r="47" spans="1:20" x14ac:dyDescent="0.2">
      <c r="A47" s="23" t="s">
        <v>42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18">
        <f t="shared" si="1"/>
        <v>0</v>
      </c>
    </row>
    <row r="48" spans="1:20" x14ac:dyDescent="0.2">
      <c r="A48" s="23" t="s">
        <v>44</v>
      </c>
      <c r="B48" s="72"/>
      <c r="C48" s="72"/>
      <c r="D48" s="72"/>
      <c r="E48" s="72"/>
      <c r="F48" s="72"/>
      <c r="G48" s="72"/>
      <c r="H48" s="72"/>
      <c r="I48" s="72">
        <v>1</v>
      </c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8">
        <f t="shared" si="1"/>
        <v>1</v>
      </c>
    </row>
    <row r="49" spans="1:20" x14ac:dyDescent="0.2">
      <c r="A49" s="23" t="s">
        <v>45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18">
        <f t="shared" si="1"/>
        <v>0</v>
      </c>
    </row>
    <row r="50" spans="1:20" x14ac:dyDescent="0.2">
      <c r="A50" s="23" t="s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18">
        <f t="shared" si="1"/>
        <v>0</v>
      </c>
    </row>
    <row r="51" spans="1:20" x14ac:dyDescent="0.2">
      <c r="A51" s="23" t="s">
        <v>47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>
        <v>1</v>
      </c>
      <c r="Q51" s="72"/>
      <c r="R51" s="72"/>
      <c r="S51" s="72"/>
      <c r="T51" s="18">
        <f t="shared" si="1"/>
        <v>1</v>
      </c>
    </row>
    <row r="52" spans="1:20" x14ac:dyDescent="0.2">
      <c r="A52" s="23" t="s">
        <v>48</v>
      </c>
      <c r="B52" s="72"/>
      <c r="C52" s="72"/>
      <c r="D52" s="72"/>
      <c r="E52" s="72"/>
      <c r="F52" s="72"/>
      <c r="G52" s="72">
        <v>1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18">
        <f t="shared" si="1"/>
        <v>1</v>
      </c>
    </row>
    <row r="53" spans="1:20" x14ac:dyDescent="0.2">
      <c r="A53" s="23" t="s">
        <v>49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18">
        <f t="shared" si="1"/>
        <v>0</v>
      </c>
    </row>
    <row r="54" spans="1:20" x14ac:dyDescent="0.2">
      <c r="A54" s="23" t="s">
        <v>50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18">
        <f t="shared" si="1"/>
        <v>0</v>
      </c>
    </row>
    <row r="55" spans="1:20" x14ac:dyDescent="0.2">
      <c r="A55" s="23" t="s">
        <v>263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18">
        <f t="shared" si="1"/>
        <v>0</v>
      </c>
    </row>
    <row r="56" spans="1:20" x14ac:dyDescent="0.2">
      <c r="A56" s="23" t="s">
        <v>52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18">
        <f t="shared" si="1"/>
        <v>0</v>
      </c>
    </row>
    <row r="57" spans="1:20" x14ac:dyDescent="0.2">
      <c r="A57" s="19" t="s">
        <v>53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68"/>
      <c r="T57" s="27"/>
    </row>
    <row r="58" spans="1:20" x14ac:dyDescent="0.2">
      <c r="A58" s="23" t="s">
        <v>54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18">
        <f t="shared" ref="T58:T63" si="2">SUM(B58:S58)</f>
        <v>0</v>
      </c>
    </row>
    <row r="59" spans="1:20" ht="13.5" x14ac:dyDescent="0.2">
      <c r="A59" s="23" t="s">
        <v>311</v>
      </c>
      <c r="B59" s="67"/>
      <c r="C59" s="67"/>
      <c r="D59" s="67"/>
      <c r="E59" s="67">
        <v>1</v>
      </c>
      <c r="F59" s="67"/>
      <c r="G59" s="67"/>
      <c r="H59" s="67">
        <v>2</v>
      </c>
      <c r="I59" s="67"/>
      <c r="J59" s="67"/>
      <c r="K59" s="67"/>
      <c r="L59" s="67">
        <v>1</v>
      </c>
      <c r="M59" s="67"/>
      <c r="N59" s="67"/>
      <c r="O59" s="67"/>
      <c r="P59" s="67"/>
      <c r="Q59" s="67"/>
      <c r="R59" s="67"/>
      <c r="S59" s="67"/>
      <c r="T59" s="18">
        <f t="shared" si="2"/>
        <v>4</v>
      </c>
    </row>
    <row r="60" spans="1:20" ht="13.5" x14ac:dyDescent="0.2">
      <c r="A60" s="23" t="s">
        <v>312</v>
      </c>
      <c r="B60" s="67"/>
      <c r="C60" s="67"/>
      <c r="D60" s="67">
        <v>4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18">
        <f t="shared" si="2"/>
        <v>4</v>
      </c>
    </row>
    <row r="61" spans="1:20" x14ac:dyDescent="0.2">
      <c r="A61" s="23" t="s">
        <v>56</v>
      </c>
      <c r="B61" s="67"/>
      <c r="C61" s="67"/>
      <c r="D61" s="67"/>
      <c r="E61" s="67"/>
      <c r="F61" s="67"/>
      <c r="G61" s="67"/>
      <c r="H61" s="67"/>
      <c r="I61" s="67"/>
      <c r="J61" s="67"/>
      <c r="K61" s="67">
        <v>2</v>
      </c>
      <c r="L61" s="67"/>
      <c r="M61" s="67"/>
      <c r="N61" s="67"/>
      <c r="O61" s="67"/>
      <c r="P61" s="67"/>
      <c r="Q61" s="67"/>
      <c r="R61" s="67"/>
      <c r="S61" s="67"/>
      <c r="T61" s="18">
        <f t="shared" si="2"/>
        <v>2</v>
      </c>
    </row>
    <row r="62" spans="1:20" x14ac:dyDescent="0.2">
      <c r="A62" s="23" t="s">
        <v>57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8">
        <f t="shared" si="2"/>
        <v>0</v>
      </c>
    </row>
    <row r="63" spans="1:20" x14ac:dyDescent="0.2">
      <c r="A63" s="23" t="s">
        <v>58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8">
        <f t="shared" si="2"/>
        <v>0</v>
      </c>
    </row>
    <row r="64" spans="1:20" x14ac:dyDescent="0.2">
      <c r="A64" s="19" t="s">
        <v>59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68"/>
      <c r="Q64" s="68"/>
      <c r="R64" s="68"/>
      <c r="S64" s="68"/>
      <c r="T64" s="27"/>
    </row>
    <row r="65" spans="1:20" x14ac:dyDescent="0.2">
      <c r="A65" s="23" t="s">
        <v>60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8">
        <f>SUM(B65:S65)</f>
        <v>0</v>
      </c>
    </row>
    <row r="66" spans="1:20" x14ac:dyDescent="0.2">
      <c r="A66" s="23" t="s">
        <v>61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8">
        <f>SUM(B66:S66)</f>
        <v>0</v>
      </c>
    </row>
    <row r="67" spans="1:20" x14ac:dyDescent="0.2">
      <c r="A67" s="23" t="s">
        <v>62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8">
        <f>SUM(B67:S67)</f>
        <v>0</v>
      </c>
    </row>
    <row r="68" spans="1:20" x14ac:dyDescent="0.2">
      <c r="A68" s="19" t="s">
        <v>63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68"/>
      <c r="Q68" s="68"/>
      <c r="R68" s="68"/>
      <c r="S68" s="68"/>
      <c r="T68" s="27"/>
    </row>
    <row r="69" spans="1:20" x14ac:dyDescent="0.2">
      <c r="A69" s="23" t="s">
        <v>64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18">
        <f t="shared" ref="T69:T81" si="3">SUM(B69:S69)</f>
        <v>0</v>
      </c>
    </row>
    <row r="70" spans="1:20" x14ac:dyDescent="0.2">
      <c r="A70" s="23" t="s">
        <v>65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18">
        <f t="shared" si="3"/>
        <v>0</v>
      </c>
    </row>
    <row r="71" spans="1:20" x14ac:dyDescent="0.2">
      <c r="A71" s="23" t="s">
        <v>66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18">
        <f t="shared" si="3"/>
        <v>0</v>
      </c>
    </row>
    <row r="72" spans="1:20" x14ac:dyDescent="0.2">
      <c r="A72" s="23" t="s">
        <v>67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18">
        <f t="shared" si="3"/>
        <v>0</v>
      </c>
    </row>
    <row r="73" spans="1:20" x14ac:dyDescent="0.2">
      <c r="A73" s="23" t="s">
        <v>68</v>
      </c>
      <c r="B73" s="72"/>
      <c r="C73" s="72"/>
      <c r="D73" s="72"/>
      <c r="E73" s="72">
        <v>2</v>
      </c>
      <c r="F73" s="72"/>
      <c r="G73" s="72">
        <v>3</v>
      </c>
      <c r="H73" s="72"/>
      <c r="I73" s="72"/>
      <c r="J73" s="72"/>
      <c r="K73" s="72"/>
      <c r="L73" s="72"/>
      <c r="M73" s="72"/>
      <c r="N73" s="72"/>
      <c r="O73" s="72"/>
      <c r="P73" s="72">
        <f>2+2</f>
        <v>4</v>
      </c>
      <c r="Q73" s="72"/>
      <c r="R73" s="72"/>
      <c r="S73" s="72"/>
      <c r="T73" s="18">
        <f t="shared" si="3"/>
        <v>9</v>
      </c>
    </row>
    <row r="74" spans="1:20" x14ac:dyDescent="0.2">
      <c r="A74" s="23" t="s">
        <v>69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8">
        <f t="shared" si="3"/>
        <v>0</v>
      </c>
    </row>
    <row r="75" spans="1:20" x14ac:dyDescent="0.2">
      <c r="A75" s="23" t="s">
        <v>70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8">
        <f t="shared" si="3"/>
        <v>0</v>
      </c>
    </row>
    <row r="76" spans="1:20" x14ac:dyDescent="0.2">
      <c r="A76" s="23" t="s">
        <v>71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8">
        <f t="shared" si="3"/>
        <v>0</v>
      </c>
    </row>
    <row r="77" spans="1:20" x14ac:dyDescent="0.2">
      <c r="A77" s="23" t="s">
        <v>72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8">
        <f t="shared" si="3"/>
        <v>0</v>
      </c>
    </row>
    <row r="78" spans="1:20" x14ac:dyDescent="0.2">
      <c r="A78" s="23" t="s">
        <v>73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18">
        <f t="shared" si="3"/>
        <v>0</v>
      </c>
    </row>
    <row r="79" spans="1:20" x14ac:dyDescent="0.2">
      <c r="A79" s="23" t="s">
        <v>74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18">
        <f t="shared" si="3"/>
        <v>0</v>
      </c>
    </row>
    <row r="80" spans="1:20" x14ac:dyDescent="0.2">
      <c r="A80" s="23" t="s">
        <v>75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18">
        <f t="shared" si="3"/>
        <v>0</v>
      </c>
    </row>
    <row r="81" spans="1:20" x14ac:dyDescent="0.2">
      <c r="A81" s="23" t="s">
        <v>76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18">
        <f t="shared" si="3"/>
        <v>0</v>
      </c>
    </row>
    <row r="82" spans="1:20" x14ac:dyDescent="0.2">
      <c r="A82" s="19" t="s">
        <v>77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68"/>
      <c r="Q82" s="68"/>
      <c r="R82" s="68"/>
      <c r="S82" s="68"/>
      <c r="T82" s="27"/>
    </row>
    <row r="83" spans="1:20" x14ac:dyDescent="0.2">
      <c r="A83" s="23" t="s">
        <v>78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8">
        <f t="shared" ref="T83:T89" si="4">SUM(B83:S83)</f>
        <v>0</v>
      </c>
    </row>
    <row r="84" spans="1:20" x14ac:dyDescent="0.2">
      <c r="A84" s="23" t="s">
        <v>79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8">
        <f t="shared" si="4"/>
        <v>0</v>
      </c>
    </row>
    <row r="85" spans="1:20" x14ac:dyDescent="0.2">
      <c r="A85" s="23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8">
        <f t="shared" si="4"/>
        <v>0</v>
      </c>
    </row>
    <row r="86" spans="1:20" x14ac:dyDescent="0.2">
      <c r="A86" s="23" t="s">
        <v>81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8">
        <f t="shared" si="4"/>
        <v>0</v>
      </c>
    </row>
    <row r="87" spans="1:20" x14ac:dyDescent="0.2">
      <c r="A87" s="23" t="s">
        <v>82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8">
        <f t="shared" si="4"/>
        <v>0</v>
      </c>
    </row>
    <row r="88" spans="1:20" x14ac:dyDescent="0.2">
      <c r="A88" s="23" t="s">
        <v>83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8">
        <f t="shared" si="4"/>
        <v>0</v>
      </c>
    </row>
    <row r="89" spans="1:20" x14ac:dyDescent="0.2">
      <c r="A89" s="23" t="s">
        <v>84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8">
        <f t="shared" si="4"/>
        <v>0</v>
      </c>
    </row>
    <row r="90" spans="1:20" x14ac:dyDescent="0.2">
      <c r="A90" s="19" t="s">
        <v>313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68"/>
      <c r="Q90" s="68"/>
      <c r="R90" s="68"/>
      <c r="S90" s="68"/>
      <c r="T90" s="27"/>
    </row>
    <row r="91" spans="1:20" ht="13.5" x14ac:dyDescent="0.2">
      <c r="A91" s="23" t="s">
        <v>314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8">
        <f>SUM(B91:S91)</f>
        <v>0</v>
      </c>
    </row>
    <row r="92" spans="1:20" x14ac:dyDescent="0.2">
      <c r="A92" s="23" t="s">
        <v>87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8">
        <f>SUM(B92:S92)</f>
        <v>0</v>
      </c>
    </row>
    <row r="93" spans="1:20" x14ac:dyDescent="0.2">
      <c r="A93" s="23" t="s">
        <v>88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8">
        <f>SUM(B93:S93)</f>
        <v>0</v>
      </c>
    </row>
    <row r="94" spans="1:20" x14ac:dyDescent="0.2">
      <c r="A94" s="19" t="s">
        <v>89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68"/>
      <c r="Q94" s="68"/>
      <c r="R94" s="68"/>
      <c r="S94" s="68"/>
      <c r="T94" s="27"/>
    </row>
    <row r="95" spans="1:20" x14ac:dyDescent="0.2">
      <c r="A95" s="23" t="s">
        <v>90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18">
        <f t="shared" ref="T95:T103" si="5">SUM(B95:S95)</f>
        <v>0</v>
      </c>
    </row>
    <row r="96" spans="1:20" x14ac:dyDescent="0.2">
      <c r="A96" s="23" t="s">
        <v>91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18">
        <f t="shared" si="5"/>
        <v>0</v>
      </c>
    </row>
    <row r="97" spans="1:20" x14ac:dyDescent="0.2">
      <c r="A97" s="23" t="s">
        <v>92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18">
        <f t="shared" si="5"/>
        <v>0</v>
      </c>
    </row>
    <row r="98" spans="1:20" x14ac:dyDescent="0.2">
      <c r="A98" s="23" t="s">
        <v>93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18">
        <f t="shared" si="5"/>
        <v>0</v>
      </c>
    </row>
    <row r="99" spans="1:20" x14ac:dyDescent="0.2">
      <c r="A99" s="23" t="s">
        <v>94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18">
        <f t="shared" si="5"/>
        <v>0</v>
      </c>
    </row>
    <row r="100" spans="1:20" x14ac:dyDescent="0.2">
      <c r="A100" s="23" t="s">
        <v>95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18">
        <f t="shared" si="5"/>
        <v>0</v>
      </c>
    </row>
    <row r="101" spans="1:20" x14ac:dyDescent="0.2">
      <c r="A101" s="23" t="s">
        <v>96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18">
        <f t="shared" si="5"/>
        <v>0</v>
      </c>
    </row>
    <row r="102" spans="1:20" x14ac:dyDescent="0.2">
      <c r="A102" s="23" t="s">
        <v>97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18">
        <f t="shared" si="5"/>
        <v>0</v>
      </c>
    </row>
    <row r="103" spans="1:20" x14ac:dyDescent="0.2">
      <c r="A103" s="23" t="s">
        <v>98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18">
        <f t="shared" si="5"/>
        <v>0</v>
      </c>
    </row>
    <row r="104" spans="1:20" x14ac:dyDescent="0.2">
      <c r="A104" s="19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27"/>
    </row>
    <row r="105" spans="1:20" x14ac:dyDescent="0.2">
      <c r="A105" s="23" t="s">
        <v>100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8">
        <f>SUM(B105:S105)</f>
        <v>0</v>
      </c>
    </row>
    <row r="106" spans="1:20" x14ac:dyDescent="0.2">
      <c r="A106" s="19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27"/>
    </row>
    <row r="107" spans="1:20" x14ac:dyDescent="0.2">
      <c r="A107" s="23" t="s">
        <v>102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8">
        <f>SUM(B107:S107)</f>
        <v>0</v>
      </c>
    </row>
    <row r="108" spans="1:20" x14ac:dyDescent="0.2">
      <c r="A108" s="23" t="s">
        <v>103</v>
      </c>
      <c r="B108" s="72"/>
      <c r="C108" s="72"/>
      <c r="D108" s="72"/>
      <c r="E108" s="72"/>
      <c r="F108" s="72"/>
      <c r="G108" s="72">
        <v>1</v>
      </c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18">
        <f>SUM(B108:S108)</f>
        <v>1</v>
      </c>
    </row>
    <row r="109" spans="1:20" x14ac:dyDescent="0.2">
      <c r="A109" s="19" t="s">
        <v>104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27"/>
    </row>
    <row r="110" spans="1:20" x14ac:dyDescent="0.2">
      <c r="A110" s="23" t="s">
        <v>105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18">
        <f>SUM(B110:S110)</f>
        <v>0</v>
      </c>
    </row>
    <row r="111" spans="1:20" x14ac:dyDescent="0.2">
      <c r="A111" s="23" t="s">
        <v>106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18">
        <f>SUM(B111:S111)</f>
        <v>0</v>
      </c>
    </row>
    <row r="112" spans="1:20" x14ac:dyDescent="0.2">
      <c r="A112" s="23" t="s">
        <v>416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18">
        <f>SUM(B112:S112)</f>
        <v>0</v>
      </c>
    </row>
    <row r="113" spans="1:20" x14ac:dyDescent="0.2">
      <c r="A113" s="23" t="s">
        <v>107</v>
      </c>
      <c r="B113" s="72"/>
      <c r="C113" s="72"/>
      <c r="D113" s="72"/>
      <c r="E113" s="72">
        <f>2+1</f>
        <v>3</v>
      </c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18">
        <f>SUM(B113:S113)</f>
        <v>3</v>
      </c>
    </row>
    <row r="114" spans="1:20" x14ac:dyDescent="0.2">
      <c r="A114" s="19" t="s">
        <v>108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27"/>
    </row>
    <row r="115" spans="1:20" x14ac:dyDescent="0.2">
      <c r="A115" s="23" t="s">
        <v>109</v>
      </c>
      <c r="B115" s="67"/>
      <c r="C115" s="67"/>
      <c r="D115" s="67"/>
      <c r="E115" s="67"/>
      <c r="F115" s="67">
        <v>1</v>
      </c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18">
        <f>SUM(B115:S115)</f>
        <v>1</v>
      </c>
    </row>
    <row r="116" spans="1:20" x14ac:dyDescent="0.2">
      <c r="A116" s="19" t="s">
        <v>110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27"/>
    </row>
    <row r="117" spans="1:20" x14ac:dyDescent="0.2">
      <c r="A117" s="30" t="s">
        <v>315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18">
        <f t="shared" ref="T117:T127" si="6">SUM(B117:S117)</f>
        <v>0</v>
      </c>
    </row>
    <row r="118" spans="1:20" x14ac:dyDescent="0.2">
      <c r="A118" s="23" t="s">
        <v>112</v>
      </c>
      <c r="B118" s="72"/>
      <c r="C118" s="72"/>
      <c r="D118" s="72"/>
      <c r="E118" s="72"/>
      <c r="F118" s="72"/>
      <c r="G118" s="72"/>
      <c r="H118" s="72">
        <v>1</v>
      </c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18">
        <f t="shared" si="6"/>
        <v>1</v>
      </c>
    </row>
    <row r="119" spans="1:20" x14ac:dyDescent="0.2">
      <c r="A119" s="23" t="s">
        <v>113</v>
      </c>
      <c r="B119" s="72"/>
      <c r="C119" s="72"/>
      <c r="D119" s="72"/>
      <c r="E119" s="72">
        <v>1</v>
      </c>
      <c r="F119" s="72">
        <v>1</v>
      </c>
      <c r="G119" s="72"/>
      <c r="H119" s="72"/>
      <c r="I119" s="72">
        <v>3</v>
      </c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18">
        <f t="shared" si="6"/>
        <v>5</v>
      </c>
    </row>
    <row r="120" spans="1:20" x14ac:dyDescent="0.2">
      <c r="A120" s="23" t="s">
        <v>114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18">
        <f t="shared" si="6"/>
        <v>0</v>
      </c>
    </row>
    <row r="121" spans="1:20" x14ac:dyDescent="0.2">
      <c r="A121" s="23" t="s">
        <v>115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18">
        <f t="shared" si="6"/>
        <v>0</v>
      </c>
    </row>
    <row r="122" spans="1:20" x14ac:dyDescent="0.2">
      <c r="A122" s="23" t="s">
        <v>116</v>
      </c>
      <c r="B122" s="72"/>
      <c r="C122" s="72"/>
      <c r="D122" s="72"/>
      <c r="E122" s="72"/>
      <c r="F122" s="72"/>
      <c r="G122" s="72">
        <v>1</v>
      </c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18">
        <f t="shared" si="6"/>
        <v>1</v>
      </c>
    </row>
    <row r="123" spans="1:20" x14ac:dyDescent="0.2">
      <c r="A123" s="23" t="s">
        <v>117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18">
        <f t="shared" si="6"/>
        <v>0</v>
      </c>
    </row>
    <row r="124" spans="1:20" x14ac:dyDescent="0.2">
      <c r="A124" s="30" t="s">
        <v>316</v>
      </c>
      <c r="B124" s="72"/>
      <c r="C124" s="72"/>
      <c r="D124" s="72"/>
      <c r="E124" s="72"/>
      <c r="F124" s="72"/>
      <c r="G124" s="72"/>
      <c r="H124" s="72">
        <v>1</v>
      </c>
      <c r="I124" s="72"/>
      <c r="J124" s="72"/>
      <c r="K124" s="72"/>
      <c r="L124" s="72"/>
      <c r="M124" s="72"/>
      <c r="N124" s="72"/>
      <c r="O124" s="72"/>
      <c r="P124" s="72">
        <v>1</v>
      </c>
      <c r="Q124" s="72"/>
      <c r="R124" s="72"/>
      <c r="S124" s="72"/>
      <c r="T124" s="18">
        <f t="shared" si="6"/>
        <v>2</v>
      </c>
    </row>
    <row r="125" spans="1:20" x14ac:dyDescent="0.2">
      <c r="A125" s="23" t="s">
        <v>119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18">
        <f t="shared" si="6"/>
        <v>0</v>
      </c>
    </row>
    <row r="126" spans="1:20" x14ac:dyDescent="0.2">
      <c r="A126" s="23" t="s">
        <v>120</v>
      </c>
      <c r="B126" s="69"/>
      <c r="C126" s="69"/>
      <c r="D126" s="69"/>
      <c r="E126" s="69">
        <f>1+1</f>
        <v>2</v>
      </c>
      <c r="F126" s="69">
        <v>1</v>
      </c>
      <c r="G126" s="69">
        <v>1</v>
      </c>
      <c r="H126" s="69">
        <v>1</v>
      </c>
      <c r="I126" s="69"/>
      <c r="J126" s="69"/>
      <c r="K126" s="67">
        <v>1</v>
      </c>
      <c r="L126" s="67"/>
      <c r="M126" s="67"/>
      <c r="N126" s="67"/>
      <c r="O126" s="67"/>
      <c r="P126" s="67">
        <v>1</v>
      </c>
      <c r="Q126" s="67"/>
      <c r="R126" s="67"/>
      <c r="S126" s="67"/>
      <c r="T126" s="18">
        <f t="shared" si="6"/>
        <v>7</v>
      </c>
    </row>
    <row r="127" spans="1:20" x14ac:dyDescent="0.2">
      <c r="A127" s="23" t="s">
        <v>121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18">
        <f t="shared" si="6"/>
        <v>0</v>
      </c>
    </row>
    <row r="128" spans="1:20" x14ac:dyDescent="0.2">
      <c r="A128" s="19" t="s">
        <v>122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27"/>
    </row>
    <row r="129" spans="1:20" x14ac:dyDescent="0.2">
      <c r="A129" s="23" t="s">
        <v>123</v>
      </c>
      <c r="B129" s="69"/>
      <c r="C129" s="69"/>
      <c r="D129" s="69"/>
      <c r="E129" s="69">
        <v>1</v>
      </c>
      <c r="F129" s="69"/>
      <c r="G129" s="69">
        <v>1</v>
      </c>
      <c r="H129" s="69"/>
      <c r="I129" s="69"/>
      <c r="J129" s="69"/>
      <c r="K129" s="67"/>
      <c r="L129" s="67">
        <v>2</v>
      </c>
      <c r="M129" s="67"/>
      <c r="N129" s="67"/>
      <c r="O129" s="67"/>
      <c r="P129" s="67"/>
      <c r="Q129" s="67"/>
      <c r="R129" s="67"/>
      <c r="S129" s="67"/>
      <c r="T129" s="18">
        <f t="shared" ref="T129:T139" si="7">SUM(B129:S129)</f>
        <v>4</v>
      </c>
    </row>
    <row r="130" spans="1:20" x14ac:dyDescent="0.2">
      <c r="A130" s="23" t="s">
        <v>317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7"/>
      <c r="L130" s="67"/>
      <c r="M130" s="67"/>
      <c r="N130" s="67"/>
      <c r="O130" s="67"/>
      <c r="P130" s="67"/>
      <c r="Q130" s="67"/>
      <c r="R130" s="67"/>
      <c r="S130" s="67"/>
      <c r="T130" s="18">
        <f t="shared" si="7"/>
        <v>0</v>
      </c>
    </row>
    <row r="131" spans="1:20" x14ac:dyDescent="0.2">
      <c r="A131" s="23" t="s">
        <v>125</v>
      </c>
      <c r="B131" s="69"/>
      <c r="C131" s="69"/>
      <c r="D131" s="69"/>
      <c r="E131" s="69"/>
      <c r="F131" s="69">
        <v>1</v>
      </c>
      <c r="G131" s="69"/>
      <c r="H131" s="69">
        <v>1</v>
      </c>
      <c r="I131" s="69"/>
      <c r="J131" s="69"/>
      <c r="K131" s="67"/>
      <c r="L131" s="67">
        <v>2</v>
      </c>
      <c r="M131" s="67"/>
      <c r="N131" s="67"/>
      <c r="O131" s="67"/>
      <c r="P131" s="67"/>
      <c r="Q131" s="67"/>
      <c r="R131" s="67"/>
      <c r="S131" s="67"/>
      <c r="T131" s="18">
        <f t="shared" si="7"/>
        <v>4</v>
      </c>
    </row>
    <row r="132" spans="1:20" x14ac:dyDescent="0.2">
      <c r="A132" s="23" t="s">
        <v>279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7"/>
      <c r="L132" s="67"/>
      <c r="M132" s="67"/>
      <c r="N132" s="67"/>
      <c r="O132" s="67"/>
      <c r="P132" s="67"/>
      <c r="Q132" s="67"/>
      <c r="R132" s="67"/>
      <c r="S132" s="67"/>
      <c r="T132" s="18">
        <f t="shared" si="7"/>
        <v>0</v>
      </c>
    </row>
    <row r="133" spans="1:20" x14ac:dyDescent="0.2">
      <c r="A133" s="23" t="s">
        <v>126</v>
      </c>
      <c r="B133" s="69"/>
      <c r="C133" s="69"/>
      <c r="D133" s="69"/>
      <c r="E133" s="69">
        <v>2</v>
      </c>
      <c r="F133" s="69">
        <v>1</v>
      </c>
      <c r="G133" s="69">
        <v>1</v>
      </c>
      <c r="H133" s="69"/>
      <c r="I133" s="69"/>
      <c r="J133" s="69"/>
      <c r="K133" s="67"/>
      <c r="L133" s="67">
        <v>2</v>
      </c>
      <c r="M133" s="67"/>
      <c r="N133" s="67"/>
      <c r="O133" s="67"/>
      <c r="P133" s="67">
        <v>2</v>
      </c>
      <c r="Q133" s="67"/>
      <c r="R133" s="67"/>
      <c r="S133" s="67"/>
      <c r="T133" s="18">
        <f t="shared" si="7"/>
        <v>8</v>
      </c>
    </row>
    <row r="134" spans="1:20" x14ac:dyDescent="0.2">
      <c r="A134" s="23" t="s">
        <v>127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7"/>
      <c r="L134" s="67"/>
      <c r="M134" s="67"/>
      <c r="N134" s="67"/>
      <c r="O134" s="67"/>
      <c r="P134" s="67"/>
      <c r="Q134" s="67"/>
      <c r="R134" s="67"/>
      <c r="S134" s="67"/>
      <c r="T134" s="18">
        <f t="shared" si="7"/>
        <v>0</v>
      </c>
    </row>
    <row r="135" spans="1:20" x14ac:dyDescent="0.2">
      <c r="A135" s="23" t="s">
        <v>128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7"/>
      <c r="L135" s="67"/>
      <c r="M135" s="67"/>
      <c r="N135" s="67"/>
      <c r="O135" s="67"/>
      <c r="P135" s="67"/>
      <c r="Q135" s="67"/>
      <c r="R135" s="67"/>
      <c r="S135" s="67"/>
      <c r="T135" s="18">
        <f t="shared" si="7"/>
        <v>0</v>
      </c>
    </row>
    <row r="136" spans="1:20" x14ac:dyDescent="0.2">
      <c r="A136" s="23" t="s">
        <v>129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7"/>
      <c r="L136" s="67"/>
      <c r="M136" s="67"/>
      <c r="N136" s="67"/>
      <c r="O136" s="67"/>
      <c r="P136" s="67"/>
      <c r="Q136" s="67"/>
      <c r="R136" s="67"/>
      <c r="S136" s="67"/>
      <c r="T136" s="18">
        <f t="shared" si="7"/>
        <v>0</v>
      </c>
    </row>
    <row r="137" spans="1:20" x14ac:dyDescent="0.2">
      <c r="A137" s="23" t="s">
        <v>130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7"/>
      <c r="L137" s="67"/>
      <c r="M137" s="67"/>
      <c r="N137" s="67"/>
      <c r="O137" s="67"/>
      <c r="P137" s="67"/>
      <c r="Q137" s="67"/>
      <c r="R137" s="67"/>
      <c r="S137" s="67"/>
      <c r="T137" s="18">
        <f t="shared" si="7"/>
        <v>0</v>
      </c>
    </row>
    <row r="138" spans="1:20" x14ac:dyDescent="0.2">
      <c r="A138" s="23" t="s">
        <v>131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7"/>
      <c r="L138" s="67"/>
      <c r="M138" s="67"/>
      <c r="N138" s="67"/>
      <c r="O138" s="67"/>
      <c r="P138" s="67"/>
      <c r="Q138" s="67"/>
      <c r="R138" s="67"/>
      <c r="S138" s="67"/>
      <c r="T138" s="18">
        <f t="shared" si="7"/>
        <v>0</v>
      </c>
    </row>
    <row r="139" spans="1:20" x14ac:dyDescent="0.2">
      <c r="A139" s="23" t="s">
        <v>132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7"/>
      <c r="L139" s="67"/>
      <c r="M139" s="67"/>
      <c r="N139" s="67"/>
      <c r="O139" s="67"/>
      <c r="P139" s="67"/>
      <c r="Q139" s="67"/>
      <c r="R139" s="67"/>
      <c r="S139" s="67"/>
      <c r="T139" s="18">
        <f t="shared" si="7"/>
        <v>0</v>
      </c>
    </row>
    <row r="140" spans="1:20" x14ac:dyDescent="0.2">
      <c r="A140" s="19" t="s">
        <v>133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27"/>
    </row>
    <row r="141" spans="1:20" x14ac:dyDescent="0.2">
      <c r="A141" s="23" t="s">
        <v>134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8">
        <f>SUM(B141:S141)</f>
        <v>0</v>
      </c>
    </row>
    <row r="142" spans="1:20" x14ac:dyDescent="0.2">
      <c r="A142" s="19" t="s">
        <v>135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27"/>
    </row>
    <row r="143" spans="1:20" x14ac:dyDescent="0.2">
      <c r="A143" s="23" t="s">
        <v>136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18">
        <f t="shared" ref="T143:T151" si="8">SUM(B143:S143)</f>
        <v>0</v>
      </c>
    </row>
    <row r="144" spans="1:20" x14ac:dyDescent="0.2">
      <c r="A144" s="23" t="s">
        <v>137</v>
      </c>
      <c r="B144" s="72"/>
      <c r="C144" s="72"/>
      <c r="D144" s="72"/>
      <c r="E144" s="72"/>
      <c r="F144" s="72"/>
      <c r="G144" s="72"/>
      <c r="H144" s="72"/>
      <c r="I144" s="72">
        <v>2</v>
      </c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18">
        <f t="shared" si="8"/>
        <v>2</v>
      </c>
    </row>
    <row r="145" spans="1:20" x14ac:dyDescent="0.2">
      <c r="A145" s="23" t="s">
        <v>138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18">
        <f t="shared" si="8"/>
        <v>0</v>
      </c>
    </row>
    <row r="146" spans="1:20" x14ac:dyDescent="0.2">
      <c r="A146" s="23" t="s">
        <v>139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18">
        <f t="shared" si="8"/>
        <v>0</v>
      </c>
    </row>
    <row r="147" spans="1:20" x14ac:dyDescent="0.2">
      <c r="A147" s="23" t="s">
        <v>140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18">
        <f t="shared" si="8"/>
        <v>0</v>
      </c>
    </row>
    <row r="148" spans="1:20" x14ac:dyDescent="0.2">
      <c r="A148" s="23" t="s">
        <v>141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18">
        <f t="shared" si="8"/>
        <v>0</v>
      </c>
    </row>
    <row r="149" spans="1:20" x14ac:dyDescent="0.2">
      <c r="A149" s="19" t="s">
        <v>142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27"/>
    </row>
    <row r="150" spans="1:20" x14ac:dyDescent="0.2">
      <c r="A150" s="23" t="s">
        <v>143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7"/>
      <c r="L150" s="67"/>
      <c r="M150" s="67"/>
      <c r="N150" s="67"/>
      <c r="O150" s="67"/>
      <c r="P150" s="67"/>
      <c r="Q150" s="67"/>
      <c r="R150" s="67"/>
      <c r="S150" s="67"/>
      <c r="T150" s="18">
        <f t="shared" si="8"/>
        <v>0</v>
      </c>
    </row>
    <row r="151" spans="1:20" x14ac:dyDescent="0.2">
      <c r="A151" s="23" t="s">
        <v>406</v>
      </c>
      <c r="B151" s="69"/>
      <c r="C151" s="69"/>
      <c r="D151" s="69"/>
      <c r="E151" s="69"/>
      <c r="F151" s="69"/>
      <c r="G151" s="69">
        <f>4+2+3</f>
        <v>9</v>
      </c>
      <c r="H151" s="69">
        <f>3+1</f>
        <v>4</v>
      </c>
      <c r="I151" s="69"/>
      <c r="J151" s="69"/>
      <c r="K151" s="67"/>
      <c r="L151" s="67">
        <v>4</v>
      </c>
      <c r="M151" s="67"/>
      <c r="N151" s="67"/>
      <c r="O151" s="67"/>
      <c r="P151" s="67">
        <v>1</v>
      </c>
      <c r="Q151" s="67"/>
      <c r="R151" s="67"/>
      <c r="S151" s="67"/>
      <c r="T151" s="18">
        <f t="shared" si="8"/>
        <v>18</v>
      </c>
    </row>
    <row r="152" spans="1:20" x14ac:dyDescent="0.2">
      <c r="A152" s="30" t="s">
        <v>287</v>
      </c>
      <c r="B152" s="69"/>
      <c r="C152" s="69"/>
      <c r="D152" s="69"/>
      <c r="E152" s="69"/>
      <c r="F152" s="69">
        <v>1</v>
      </c>
      <c r="G152" s="69"/>
      <c r="H152" s="69"/>
      <c r="I152" s="69"/>
      <c r="J152" s="69"/>
      <c r="K152" s="67"/>
      <c r="L152" s="67"/>
      <c r="M152" s="67"/>
      <c r="N152" s="67"/>
      <c r="O152" s="67"/>
      <c r="P152" s="67"/>
      <c r="Q152" s="67"/>
      <c r="R152" s="67"/>
      <c r="S152" s="67"/>
      <c r="T152" s="18">
        <f>SUM(B152:S152)</f>
        <v>1</v>
      </c>
    </row>
    <row r="153" spans="1:20" x14ac:dyDescent="0.2">
      <c r="A153" s="23" t="s">
        <v>146</v>
      </c>
      <c r="B153" s="69"/>
      <c r="C153" s="69"/>
      <c r="D153" s="69">
        <f>1+4</f>
        <v>5</v>
      </c>
      <c r="E153" s="69"/>
      <c r="F153" s="69"/>
      <c r="G153" s="69">
        <f>3+5+5+1</f>
        <v>14</v>
      </c>
      <c r="H153" s="69"/>
      <c r="I153" s="69">
        <v>1</v>
      </c>
      <c r="J153" s="69"/>
      <c r="K153" s="67"/>
      <c r="L153" s="67"/>
      <c r="M153" s="67"/>
      <c r="N153" s="67"/>
      <c r="O153" s="67"/>
      <c r="P153" s="67"/>
      <c r="Q153" s="67"/>
      <c r="R153" s="67"/>
      <c r="S153" s="67"/>
      <c r="T153" s="18">
        <f>SUM(B153:S153)</f>
        <v>20</v>
      </c>
    </row>
    <row r="154" spans="1:20" x14ac:dyDescent="0.2">
      <c r="A154" s="23" t="s">
        <v>334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7"/>
      <c r="L154" s="67"/>
      <c r="M154" s="67"/>
      <c r="N154" s="67"/>
      <c r="O154" s="67"/>
      <c r="P154" s="67"/>
      <c r="Q154" s="67"/>
      <c r="R154" s="67"/>
      <c r="S154" s="67"/>
      <c r="T154" s="18">
        <f>SUM(B154:S154)</f>
        <v>0</v>
      </c>
    </row>
    <row r="155" spans="1:20" x14ac:dyDescent="0.2">
      <c r="A155" s="23" t="s">
        <v>147</v>
      </c>
      <c r="B155" s="72"/>
      <c r="C155" s="72"/>
      <c r="D155" s="72"/>
      <c r="E155" s="72"/>
      <c r="F155" s="72">
        <v>1</v>
      </c>
      <c r="G155" s="72"/>
      <c r="H155" s="72">
        <v>3</v>
      </c>
      <c r="I155" s="72"/>
      <c r="J155" s="72"/>
      <c r="K155" s="72"/>
      <c r="L155" s="72"/>
      <c r="M155" s="72"/>
      <c r="N155" s="72"/>
      <c r="O155" s="72"/>
      <c r="P155" s="72">
        <v>3</v>
      </c>
      <c r="Q155" s="72"/>
      <c r="R155" s="72"/>
      <c r="S155" s="72"/>
      <c r="T155" s="18">
        <f>SUM(B155:S155)</f>
        <v>7</v>
      </c>
    </row>
    <row r="156" spans="1:20" x14ac:dyDescent="0.2">
      <c r="A156" s="23" t="s">
        <v>148</v>
      </c>
      <c r="B156" s="72"/>
      <c r="C156" s="72"/>
      <c r="D156" s="72">
        <v>2</v>
      </c>
      <c r="E156" s="72">
        <f>1+1</f>
        <v>2</v>
      </c>
      <c r="F156" s="72">
        <v>1</v>
      </c>
      <c r="G156" s="72">
        <f>4+2+2+2</f>
        <v>10</v>
      </c>
      <c r="H156" s="72">
        <v>2</v>
      </c>
      <c r="I156" s="72">
        <f>1+3</f>
        <v>4</v>
      </c>
      <c r="J156" s="72"/>
      <c r="K156" s="72"/>
      <c r="L156" s="72">
        <v>1</v>
      </c>
      <c r="M156" s="72"/>
      <c r="N156" s="72"/>
      <c r="O156" s="72"/>
      <c r="P156" s="72"/>
      <c r="Q156" s="72"/>
      <c r="R156" s="72"/>
      <c r="S156" s="72"/>
      <c r="T156" s="18">
        <f>SUM(B156:S156)</f>
        <v>22</v>
      </c>
    </row>
    <row r="157" spans="1:20" x14ac:dyDescent="0.2">
      <c r="A157" s="19" t="s">
        <v>149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27"/>
    </row>
    <row r="158" spans="1:20" x14ac:dyDescent="0.2">
      <c r="A158" s="23" t="s">
        <v>150</v>
      </c>
      <c r="B158" s="69"/>
      <c r="C158" s="69"/>
      <c r="D158" s="69"/>
      <c r="E158" s="69"/>
      <c r="F158" s="69"/>
      <c r="G158" s="69"/>
      <c r="H158" s="69">
        <v>2</v>
      </c>
      <c r="I158" s="69"/>
      <c r="J158" s="69"/>
      <c r="K158" s="67"/>
      <c r="L158" s="67"/>
      <c r="M158" s="67"/>
      <c r="N158" s="67"/>
      <c r="O158" s="67"/>
      <c r="P158" s="67"/>
      <c r="Q158" s="67"/>
      <c r="R158" s="67"/>
      <c r="S158" s="67"/>
      <c r="T158" s="18">
        <f>SUM(B158:S158)</f>
        <v>2</v>
      </c>
    </row>
    <row r="159" spans="1:20" x14ac:dyDescent="0.2">
      <c r="A159" s="23" t="s">
        <v>151</v>
      </c>
      <c r="B159" s="69"/>
      <c r="C159" s="69"/>
      <c r="D159" s="69">
        <v>1</v>
      </c>
      <c r="E159" s="69">
        <v>3</v>
      </c>
      <c r="F159" s="69"/>
      <c r="G159" s="69">
        <f>2+2</f>
        <v>4</v>
      </c>
      <c r="H159" s="69"/>
      <c r="I159" s="69">
        <v>3</v>
      </c>
      <c r="J159" s="69"/>
      <c r="K159" s="67"/>
      <c r="L159" s="67"/>
      <c r="M159" s="67"/>
      <c r="N159" s="67"/>
      <c r="O159" s="67"/>
      <c r="P159" s="67">
        <v>4</v>
      </c>
      <c r="Q159" s="67"/>
      <c r="R159" s="67"/>
      <c r="S159" s="67"/>
      <c r="T159" s="18">
        <f>SUM(B159:S159)</f>
        <v>15</v>
      </c>
    </row>
    <row r="160" spans="1:20" x14ac:dyDescent="0.2">
      <c r="A160" s="23" t="s">
        <v>152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7"/>
      <c r="L160" s="67"/>
      <c r="M160" s="67"/>
      <c r="N160" s="67"/>
      <c r="O160" s="67"/>
      <c r="P160" s="67"/>
      <c r="Q160" s="67"/>
      <c r="R160" s="67"/>
      <c r="S160" s="67"/>
      <c r="T160" s="18">
        <f>SUM(B160:S160)</f>
        <v>0</v>
      </c>
    </row>
    <row r="161" spans="1:21" x14ac:dyDescent="0.2">
      <c r="A161" s="23" t="s">
        <v>153</v>
      </c>
      <c r="B161" s="69"/>
      <c r="C161" s="69"/>
      <c r="D161" s="69"/>
      <c r="E161" s="69">
        <v>1</v>
      </c>
      <c r="F161" s="69"/>
      <c r="G161" s="69">
        <f>2+1</f>
        <v>3</v>
      </c>
      <c r="H161" s="69"/>
      <c r="I161" s="69"/>
      <c r="J161" s="69"/>
      <c r="K161" s="67"/>
      <c r="L161" s="67">
        <v>4</v>
      </c>
      <c r="M161" s="67"/>
      <c r="N161" s="67"/>
      <c r="O161" s="67"/>
      <c r="P161" s="67"/>
      <c r="Q161" s="67"/>
      <c r="R161" s="67"/>
      <c r="S161" s="67"/>
      <c r="T161" s="18">
        <f>SUM(B161:S161)</f>
        <v>8</v>
      </c>
    </row>
    <row r="162" spans="1:21" x14ac:dyDescent="0.2">
      <c r="A162" s="19" t="s">
        <v>154</v>
      </c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27"/>
    </row>
    <row r="163" spans="1:21" x14ac:dyDescent="0.2">
      <c r="A163" s="23" t="s">
        <v>155</v>
      </c>
      <c r="B163" s="69"/>
      <c r="C163" s="69"/>
      <c r="D163" s="69">
        <f>1+2</f>
        <v>3</v>
      </c>
      <c r="E163" s="69"/>
      <c r="F163" s="69">
        <v>4</v>
      </c>
      <c r="G163" s="69">
        <v>2</v>
      </c>
      <c r="H163" s="69">
        <f>3+1</f>
        <v>4</v>
      </c>
      <c r="I163" s="69">
        <v>1</v>
      </c>
      <c r="J163" s="69"/>
      <c r="K163" s="67"/>
      <c r="L163" s="67">
        <v>6</v>
      </c>
      <c r="M163" s="67"/>
      <c r="N163" s="67"/>
      <c r="O163" s="67"/>
      <c r="P163" s="67"/>
      <c r="Q163" s="67"/>
      <c r="R163" s="67"/>
      <c r="S163" s="67"/>
      <c r="T163" s="18">
        <f>SUM(B163:S163)</f>
        <v>20</v>
      </c>
    </row>
    <row r="164" spans="1:21" x14ac:dyDescent="0.2">
      <c r="A164" s="23" t="s">
        <v>156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8">
        <f>SUM(B164:S164)</f>
        <v>0</v>
      </c>
    </row>
    <row r="165" spans="1:21" x14ac:dyDescent="0.2">
      <c r="A165" s="23" t="s">
        <v>391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8">
        <f>SUM(B165:S165)</f>
        <v>0</v>
      </c>
      <c r="U165" s="49" t="s">
        <v>392</v>
      </c>
    </row>
    <row r="166" spans="1:21" x14ac:dyDescent="0.2">
      <c r="A166" s="19" t="s">
        <v>157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27"/>
    </row>
    <row r="167" spans="1:21" x14ac:dyDescent="0.2">
      <c r="A167" s="23" t="s">
        <v>158</v>
      </c>
      <c r="B167" s="69"/>
      <c r="C167" s="69"/>
      <c r="D167" s="69"/>
      <c r="E167" s="69"/>
      <c r="F167" s="69">
        <v>2</v>
      </c>
      <c r="G167" s="69">
        <v>1</v>
      </c>
      <c r="H167" s="69">
        <f>3+1</f>
        <v>4</v>
      </c>
      <c r="I167" s="69"/>
      <c r="J167" s="69"/>
      <c r="K167" s="67"/>
      <c r="L167" s="67">
        <v>3</v>
      </c>
      <c r="M167" s="67"/>
      <c r="N167" s="67"/>
      <c r="O167" s="67"/>
      <c r="P167" s="67">
        <v>1</v>
      </c>
      <c r="Q167" s="67"/>
      <c r="R167" s="67"/>
      <c r="S167" s="67"/>
      <c r="T167" s="18">
        <f>SUM(B167:S167)</f>
        <v>11</v>
      </c>
    </row>
    <row r="168" spans="1:21" x14ac:dyDescent="0.2">
      <c r="A168" s="19" t="s">
        <v>159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27"/>
    </row>
    <row r="169" spans="1:21" x14ac:dyDescent="0.2">
      <c r="A169" s="23" t="s">
        <v>160</v>
      </c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8">
        <f>SUM(B169:S169)</f>
        <v>0</v>
      </c>
    </row>
    <row r="170" spans="1:21" x14ac:dyDescent="0.2">
      <c r="A170" s="19" t="s">
        <v>161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27"/>
    </row>
    <row r="171" spans="1:21" x14ac:dyDescent="0.2">
      <c r="A171" s="23" t="s">
        <v>162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8">
        <f>SUM(B171:S171)</f>
        <v>0</v>
      </c>
    </row>
    <row r="172" spans="1:21" x14ac:dyDescent="0.2">
      <c r="A172" s="23" t="s">
        <v>408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8">
        <f>SUM(B172:S172)</f>
        <v>0</v>
      </c>
      <c r="U172" s="49" t="s">
        <v>409</v>
      </c>
    </row>
    <row r="173" spans="1:21" x14ac:dyDescent="0.2">
      <c r="A173" s="23" t="s">
        <v>163</v>
      </c>
      <c r="B173" s="67"/>
      <c r="C173" s="67"/>
      <c r="D173" s="67"/>
      <c r="E173" s="67">
        <v>1</v>
      </c>
      <c r="F173" s="67">
        <v>1</v>
      </c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8">
        <f>SUM(B173:S173)</f>
        <v>2</v>
      </c>
    </row>
    <row r="174" spans="1:21" x14ac:dyDescent="0.2">
      <c r="A174" s="23" t="s">
        <v>164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8">
        <f>SUM(B174:S174)</f>
        <v>0</v>
      </c>
    </row>
    <row r="175" spans="1:21" ht="13.5" x14ac:dyDescent="0.2">
      <c r="A175" s="23" t="s">
        <v>318</v>
      </c>
      <c r="B175" s="69"/>
      <c r="C175" s="69"/>
      <c r="D175" s="69"/>
      <c r="E175" s="69"/>
      <c r="F175" s="69">
        <v>1</v>
      </c>
      <c r="G175" s="69">
        <v>1</v>
      </c>
      <c r="H175" s="69"/>
      <c r="I175" s="69"/>
      <c r="J175" s="69"/>
      <c r="K175" s="67"/>
      <c r="L175" s="67">
        <v>6</v>
      </c>
      <c r="M175" s="67"/>
      <c r="N175" s="67"/>
      <c r="O175" s="67"/>
      <c r="P175" s="67">
        <v>2</v>
      </c>
      <c r="Q175" s="67"/>
      <c r="R175" s="67"/>
      <c r="S175" s="67"/>
      <c r="T175" s="18">
        <f>SUM(B175:S175)</f>
        <v>10</v>
      </c>
    </row>
    <row r="176" spans="1:21" x14ac:dyDescent="0.2">
      <c r="A176" s="19" t="s">
        <v>166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27"/>
    </row>
    <row r="177" spans="1:20" x14ac:dyDescent="0.2">
      <c r="A177" s="23" t="s">
        <v>167</v>
      </c>
      <c r="B177" s="69"/>
      <c r="C177" s="69"/>
      <c r="D177" s="69">
        <v>1</v>
      </c>
      <c r="E177" s="69">
        <v>1</v>
      </c>
      <c r="F177" s="69">
        <v>5</v>
      </c>
      <c r="G177" s="69"/>
      <c r="H177" s="69">
        <v>1</v>
      </c>
      <c r="I177" s="69"/>
      <c r="J177" s="69"/>
      <c r="K177" s="67"/>
      <c r="L177" s="67">
        <v>6</v>
      </c>
      <c r="M177" s="67"/>
      <c r="N177" s="67"/>
      <c r="O177" s="67"/>
      <c r="P177" s="67">
        <f>1+1</f>
        <v>2</v>
      </c>
      <c r="Q177" s="67"/>
      <c r="R177" s="67"/>
      <c r="S177" s="67"/>
      <c r="T177" s="18">
        <f>SUM(B177:S177)</f>
        <v>16</v>
      </c>
    </row>
    <row r="178" spans="1:20" x14ac:dyDescent="0.2">
      <c r="A178" s="23" t="s">
        <v>168</v>
      </c>
      <c r="B178" s="69"/>
      <c r="C178" s="69"/>
      <c r="D178" s="69">
        <v>2</v>
      </c>
      <c r="E178" s="69">
        <v>6</v>
      </c>
      <c r="F178" s="69">
        <v>1</v>
      </c>
      <c r="G178" s="69"/>
      <c r="H178" s="69">
        <v>8</v>
      </c>
      <c r="I178" s="69"/>
      <c r="J178" s="69"/>
      <c r="K178" s="67"/>
      <c r="L178" s="67">
        <v>2</v>
      </c>
      <c r="M178" s="67"/>
      <c r="N178" s="67"/>
      <c r="O178" s="67"/>
      <c r="P178" s="67"/>
      <c r="Q178" s="67"/>
      <c r="R178" s="67"/>
      <c r="S178" s="67"/>
      <c r="T178" s="18">
        <f>SUM(B178:S178)</f>
        <v>19</v>
      </c>
    </row>
    <row r="179" spans="1:20" x14ac:dyDescent="0.2">
      <c r="A179" s="19" t="s">
        <v>169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27"/>
    </row>
    <row r="180" spans="1:20" x14ac:dyDescent="0.2">
      <c r="A180" s="23" t="s">
        <v>170</v>
      </c>
      <c r="B180" s="69"/>
      <c r="C180" s="69"/>
      <c r="D180" s="69"/>
      <c r="E180" s="69"/>
      <c r="F180" s="69">
        <v>1</v>
      </c>
      <c r="G180" s="69">
        <v>2</v>
      </c>
      <c r="H180" s="69"/>
      <c r="I180" s="69"/>
      <c r="J180" s="69"/>
      <c r="K180" s="67"/>
      <c r="L180" s="67">
        <v>1</v>
      </c>
      <c r="M180" s="67"/>
      <c r="N180" s="67"/>
      <c r="O180" s="67"/>
      <c r="P180" s="67"/>
      <c r="Q180" s="67"/>
      <c r="R180" s="67"/>
      <c r="S180" s="67"/>
      <c r="T180" s="18">
        <f t="shared" ref="T180:T187" si="9">SUM(B180:S180)</f>
        <v>4</v>
      </c>
    </row>
    <row r="181" spans="1:20" x14ac:dyDescent="0.2">
      <c r="A181" s="23" t="s">
        <v>171</v>
      </c>
      <c r="B181" s="69"/>
      <c r="C181" s="69"/>
      <c r="D181" s="69">
        <v>1</v>
      </c>
      <c r="E181" s="69">
        <v>1</v>
      </c>
      <c r="F181" s="69">
        <v>7</v>
      </c>
      <c r="G181" s="69">
        <f>1+5+2+10</f>
        <v>18</v>
      </c>
      <c r="H181" s="69">
        <f>3+13</f>
        <v>16</v>
      </c>
      <c r="I181" s="69">
        <f>3</f>
        <v>3</v>
      </c>
      <c r="J181" s="69"/>
      <c r="K181" s="67"/>
      <c r="L181" s="67">
        <v>5</v>
      </c>
      <c r="M181" s="67"/>
      <c r="N181" s="67"/>
      <c r="O181" s="67"/>
      <c r="P181" s="67">
        <v>3</v>
      </c>
      <c r="Q181" s="67"/>
      <c r="R181" s="67"/>
      <c r="S181" s="67"/>
      <c r="T181" s="18">
        <f t="shared" si="9"/>
        <v>54</v>
      </c>
    </row>
    <row r="182" spans="1:20" x14ac:dyDescent="0.2">
      <c r="A182" s="23" t="s">
        <v>172</v>
      </c>
      <c r="B182" s="69"/>
      <c r="C182" s="69"/>
      <c r="D182" s="69">
        <f>1+8</f>
        <v>9</v>
      </c>
      <c r="E182" s="69"/>
      <c r="F182" s="69"/>
      <c r="G182" s="69">
        <f>1+5</f>
        <v>6</v>
      </c>
      <c r="H182" s="69">
        <f>6+2+3</f>
        <v>11</v>
      </c>
      <c r="I182" s="69"/>
      <c r="J182" s="69"/>
      <c r="K182" s="67"/>
      <c r="L182" s="67">
        <v>2</v>
      </c>
      <c r="M182" s="67"/>
      <c r="N182" s="67"/>
      <c r="O182" s="67"/>
      <c r="P182" s="67"/>
      <c r="Q182" s="67"/>
      <c r="R182" s="67"/>
      <c r="S182" s="67"/>
      <c r="T182" s="18">
        <f t="shared" si="9"/>
        <v>28</v>
      </c>
    </row>
    <row r="183" spans="1:20" x14ac:dyDescent="0.2">
      <c r="A183" s="23" t="s">
        <v>173</v>
      </c>
      <c r="B183" s="69"/>
      <c r="C183" s="69"/>
      <c r="D183" s="69"/>
      <c r="E183" s="69">
        <f>11+1</f>
        <v>12</v>
      </c>
      <c r="F183" s="69">
        <v>2</v>
      </c>
      <c r="G183" s="69">
        <f>1+2+1</f>
        <v>4</v>
      </c>
      <c r="H183" s="69">
        <f>5+1</f>
        <v>6</v>
      </c>
      <c r="I183" s="69">
        <f>1+2</f>
        <v>3</v>
      </c>
      <c r="J183" s="69"/>
      <c r="K183" s="67">
        <v>1</v>
      </c>
      <c r="L183" s="67">
        <v>4</v>
      </c>
      <c r="M183" s="67"/>
      <c r="N183" s="67"/>
      <c r="O183" s="67"/>
      <c r="P183" s="67">
        <f>1+4</f>
        <v>5</v>
      </c>
      <c r="Q183" s="67"/>
      <c r="R183" s="67"/>
      <c r="S183" s="67"/>
      <c r="T183" s="18">
        <f t="shared" si="9"/>
        <v>37</v>
      </c>
    </row>
    <row r="184" spans="1:20" x14ac:dyDescent="0.2">
      <c r="A184" s="23" t="s">
        <v>244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7"/>
      <c r="L184" s="67"/>
      <c r="M184" s="67"/>
      <c r="N184" s="67"/>
      <c r="O184" s="67"/>
      <c r="P184" s="67"/>
      <c r="Q184" s="67"/>
      <c r="R184" s="67"/>
      <c r="S184" s="67"/>
      <c r="T184" s="18">
        <f t="shared" si="9"/>
        <v>0</v>
      </c>
    </row>
    <row r="185" spans="1:20" x14ac:dyDescent="0.2">
      <c r="A185" s="23" t="s">
        <v>174</v>
      </c>
      <c r="B185" s="69"/>
      <c r="C185" s="69"/>
      <c r="D185" s="69"/>
      <c r="E185" s="69"/>
      <c r="F185" s="69"/>
      <c r="G185" s="69">
        <v>3</v>
      </c>
      <c r="H185" s="69">
        <v>6</v>
      </c>
      <c r="I185" s="69">
        <f>1+3</f>
        <v>4</v>
      </c>
      <c r="J185" s="69"/>
      <c r="K185" s="67"/>
      <c r="L185" s="67"/>
      <c r="M185" s="67"/>
      <c r="N185" s="67"/>
      <c r="O185" s="67"/>
      <c r="P185" s="67"/>
      <c r="Q185" s="67"/>
      <c r="R185" s="67"/>
      <c r="S185" s="67"/>
      <c r="T185" s="18">
        <f t="shared" si="9"/>
        <v>13</v>
      </c>
    </row>
    <row r="186" spans="1:20" x14ac:dyDescent="0.2">
      <c r="A186" s="23" t="s">
        <v>176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7"/>
      <c r="L186" s="67"/>
      <c r="M186" s="67"/>
      <c r="N186" s="67"/>
      <c r="O186" s="67"/>
      <c r="P186" s="67"/>
      <c r="Q186" s="67"/>
      <c r="R186" s="67"/>
      <c r="S186" s="67"/>
      <c r="T186" s="18">
        <f t="shared" si="9"/>
        <v>0</v>
      </c>
    </row>
    <row r="187" spans="1:20" x14ac:dyDescent="0.2">
      <c r="A187" s="23" t="s">
        <v>177</v>
      </c>
      <c r="B187" s="69"/>
      <c r="C187" s="69"/>
      <c r="D187" s="69"/>
      <c r="E187" s="69"/>
      <c r="F187" s="69"/>
      <c r="G187" s="69">
        <v>4</v>
      </c>
      <c r="H187" s="69"/>
      <c r="I187" s="69"/>
      <c r="J187" s="69"/>
      <c r="K187" s="67"/>
      <c r="L187" s="67"/>
      <c r="M187" s="67"/>
      <c r="N187" s="67"/>
      <c r="O187" s="67"/>
      <c r="P187" s="67"/>
      <c r="Q187" s="67"/>
      <c r="R187" s="67"/>
      <c r="S187" s="67"/>
      <c r="T187" s="18">
        <f t="shared" si="9"/>
        <v>4</v>
      </c>
    </row>
    <row r="188" spans="1:20" x14ac:dyDescent="0.2">
      <c r="A188" s="19" t="s">
        <v>178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27"/>
    </row>
    <row r="189" spans="1:20" x14ac:dyDescent="0.2">
      <c r="A189" s="23" t="s">
        <v>179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8">
        <f>SUM(B189:S189)</f>
        <v>0</v>
      </c>
    </row>
    <row r="190" spans="1:20" x14ac:dyDescent="0.2">
      <c r="A190" s="19" t="s">
        <v>319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27"/>
    </row>
    <row r="191" spans="1:20" x14ac:dyDescent="0.2">
      <c r="A191" s="23" t="s">
        <v>182</v>
      </c>
      <c r="B191" s="72"/>
      <c r="C191" s="72"/>
      <c r="D191" s="72"/>
      <c r="E191" s="72"/>
      <c r="F191" s="72"/>
      <c r="G191" s="72">
        <v>10</v>
      </c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18">
        <f>SUM(B191:S191)</f>
        <v>10</v>
      </c>
    </row>
    <row r="192" spans="1:20" x14ac:dyDescent="0.2">
      <c r="A192" s="23" t="s">
        <v>183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8">
        <f>SUM(B192:S192)</f>
        <v>0</v>
      </c>
    </row>
    <row r="193" spans="1:20" x14ac:dyDescent="0.2">
      <c r="A193" s="23" t="s">
        <v>185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8">
        <f>SUM(B193:S193)</f>
        <v>0</v>
      </c>
    </row>
    <row r="194" spans="1:20" x14ac:dyDescent="0.2">
      <c r="A194" s="19" t="s">
        <v>186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27"/>
    </row>
    <row r="195" spans="1:20" ht="13.5" x14ac:dyDescent="0.2">
      <c r="A195" s="23" t="s">
        <v>320</v>
      </c>
      <c r="B195" s="69"/>
      <c r="C195" s="69"/>
      <c r="D195" s="69"/>
      <c r="E195" s="69">
        <v>1</v>
      </c>
      <c r="F195" s="69"/>
      <c r="G195" s="69"/>
      <c r="H195" s="69"/>
      <c r="I195" s="69"/>
      <c r="J195" s="69"/>
      <c r="K195" s="67"/>
      <c r="L195" s="67">
        <v>1</v>
      </c>
      <c r="M195" s="67"/>
      <c r="N195" s="67"/>
      <c r="O195" s="67"/>
      <c r="P195" s="67"/>
      <c r="Q195" s="67"/>
      <c r="R195" s="67"/>
      <c r="S195" s="67"/>
      <c r="T195" s="18">
        <f>SUM(B195:S195)</f>
        <v>2</v>
      </c>
    </row>
    <row r="196" spans="1:20" x14ac:dyDescent="0.2">
      <c r="A196" s="23" t="s">
        <v>188</v>
      </c>
      <c r="B196" s="69"/>
      <c r="C196" s="69"/>
      <c r="D196" s="69"/>
      <c r="E196" s="69">
        <v>3</v>
      </c>
      <c r="F196" s="69">
        <v>3</v>
      </c>
      <c r="G196" s="69">
        <v>1</v>
      </c>
      <c r="H196" s="69">
        <v>1</v>
      </c>
      <c r="I196" s="69">
        <f>5+1</f>
        <v>6</v>
      </c>
      <c r="J196" s="69"/>
      <c r="K196" s="67">
        <v>1</v>
      </c>
      <c r="L196" s="67"/>
      <c r="M196" s="67"/>
      <c r="N196" s="67"/>
      <c r="O196" s="67"/>
      <c r="P196" s="67"/>
      <c r="Q196" s="67"/>
      <c r="R196" s="67"/>
      <c r="S196" s="67"/>
      <c r="T196" s="18">
        <f>SUM(B196:S196)</f>
        <v>15</v>
      </c>
    </row>
    <row r="197" spans="1:20" x14ac:dyDescent="0.2">
      <c r="A197" s="23" t="s">
        <v>189</v>
      </c>
      <c r="B197" s="69"/>
      <c r="C197" s="69"/>
      <c r="D197" s="69"/>
      <c r="E197" s="69"/>
      <c r="F197" s="69"/>
      <c r="G197" s="69"/>
      <c r="H197" s="69"/>
      <c r="I197" s="69">
        <v>4</v>
      </c>
      <c r="J197" s="69"/>
      <c r="K197" s="67"/>
      <c r="L197" s="67"/>
      <c r="M197" s="67"/>
      <c r="N197" s="67"/>
      <c r="O197" s="67"/>
      <c r="P197" s="67">
        <v>1</v>
      </c>
      <c r="Q197" s="67"/>
      <c r="R197" s="67"/>
      <c r="S197" s="67"/>
      <c r="T197" s="18">
        <f>SUM(B197:S197)</f>
        <v>5</v>
      </c>
    </row>
    <row r="198" spans="1:20" x14ac:dyDescent="0.2">
      <c r="A198" s="23" t="s">
        <v>190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7"/>
      <c r="L198" s="67"/>
      <c r="M198" s="67"/>
      <c r="N198" s="67"/>
      <c r="O198" s="67"/>
      <c r="P198" s="67"/>
      <c r="Q198" s="67"/>
      <c r="R198" s="67"/>
      <c r="S198" s="67"/>
      <c r="T198" s="18">
        <f>SUM(B198:S198)</f>
        <v>0</v>
      </c>
    </row>
    <row r="199" spans="1:20" x14ac:dyDescent="0.2">
      <c r="A199" s="19" t="s">
        <v>191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27"/>
    </row>
    <row r="200" spans="1:20" x14ac:dyDescent="0.2">
      <c r="A200" s="23" t="s">
        <v>192</v>
      </c>
      <c r="B200" s="69"/>
      <c r="C200" s="69"/>
      <c r="D200" s="69"/>
      <c r="E200" s="69"/>
      <c r="F200" s="69">
        <v>1</v>
      </c>
      <c r="G200" s="69"/>
      <c r="H200" s="69"/>
      <c r="I200" s="69">
        <v>1</v>
      </c>
      <c r="J200" s="69"/>
      <c r="K200" s="67"/>
      <c r="L200" s="67"/>
      <c r="M200" s="67"/>
      <c r="N200" s="67"/>
      <c r="O200" s="67"/>
      <c r="P200" s="67"/>
      <c r="Q200" s="67"/>
      <c r="R200" s="67"/>
      <c r="S200" s="67"/>
      <c r="T200" s="18">
        <f t="shared" ref="T200:T212" si="10">SUM(B200:S200)</f>
        <v>2</v>
      </c>
    </row>
    <row r="201" spans="1:20" x14ac:dyDescent="0.2">
      <c r="A201" s="23" t="s">
        <v>193</v>
      </c>
      <c r="B201" s="69"/>
      <c r="C201" s="69"/>
      <c r="D201" s="69"/>
      <c r="E201" s="69"/>
      <c r="F201" s="69"/>
      <c r="G201" s="69">
        <v>1</v>
      </c>
      <c r="H201" s="69"/>
      <c r="I201" s="69"/>
      <c r="J201" s="69"/>
      <c r="K201" s="67"/>
      <c r="L201" s="67"/>
      <c r="M201" s="67"/>
      <c r="N201" s="67"/>
      <c r="O201" s="67"/>
      <c r="P201" s="67"/>
      <c r="Q201" s="67"/>
      <c r="R201" s="67"/>
      <c r="S201" s="67"/>
      <c r="T201" s="18">
        <f t="shared" si="10"/>
        <v>1</v>
      </c>
    </row>
    <row r="202" spans="1:20" x14ac:dyDescent="0.2">
      <c r="A202" s="23" t="s">
        <v>194</v>
      </c>
      <c r="B202" s="69"/>
      <c r="C202" s="69"/>
      <c r="D202" s="69"/>
      <c r="E202" s="69">
        <f>1+1</f>
        <v>2</v>
      </c>
      <c r="F202" s="69"/>
      <c r="G202" s="69">
        <v>1</v>
      </c>
      <c r="H202" s="69"/>
      <c r="I202" s="69"/>
      <c r="J202" s="69"/>
      <c r="K202" s="67"/>
      <c r="L202" s="67"/>
      <c r="M202" s="67"/>
      <c r="N202" s="67"/>
      <c r="O202" s="67"/>
      <c r="P202" s="67"/>
      <c r="Q202" s="67"/>
      <c r="R202" s="67"/>
      <c r="S202" s="67"/>
      <c r="T202" s="18">
        <f t="shared" si="10"/>
        <v>3</v>
      </c>
    </row>
    <row r="203" spans="1:20" x14ac:dyDescent="0.2">
      <c r="A203" s="23" t="s">
        <v>195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7"/>
      <c r="L203" s="67"/>
      <c r="M203" s="67"/>
      <c r="N203" s="67"/>
      <c r="O203" s="67"/>
      <c r="P203" s="67"/>
      <c r="Q203" s="67"/>
      <c r="R203" s="67"/>
      <c r="S203" s="67"/>
      <c r="T203" s="18">
        <f t="shared" si="10"/>
        <v>0</v>
      </c>
    </row>
    <row r="204" spans="1:20" x14ac:dyDescent="0.2">
      <c r="A204" s="23" t="s">
        <v>196</v>
      </c>
      <c r="B204" s="69"/>
      <c r="C204" s="69"/>
      <c r="D204" s="69">
        <f>1+1+5</f>
        <v>7</v>
      </c>
      <c r="E204" s="69">
        <v>8</v>
      </c>
      <c r="F204" s="69">
        <v>7</v>
      </c>
      <c r="G204" s="69">
        <f>1+3</f>
        <v>4</v>
      </c>
      <c r="H204" s="69">
        <f>4+2</f>
        <v>6</v>
      </c>
      <c r="I204" s="69">
        <f>1+2</f>
        <v>3</v>
      </c>
      <c r="J204" s="69"/>
      <c r="K204" s="67"/>
      <c r="L204" s="67">
        <v>14</v>
      </c>
      <c r="M204" s="67"/>
      <c r="N204" s="67"/>
      <c r="O204" s="67"/>
      <c r="P204" s="67">
        <v>2</v>
      </c>
      <c r="Q204" s="67"/>
      <c r="R204" s="67"/>
      <c r="S204" s="67"/>
      <c r="T204" s="18">
        <f t="shared" si="10"/>
        <v>51</v>
      </c>
    </row>
    <row r="205" spans="1:20" x14ac:dyDescent="0.2">
      <c r="A205" s="23" t="s">
        <v>197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7"/>
      <c r="L205" s="67"/>
      <c r="M205" s="67"/>
      <c r="N205" s="67"/>
      <c r="O205" s="67"/>
      <c r="P205" s="67"/>
      <c r="Q205" s="67"/>
      <c r="R205" s="67"/>
      <c r="S205" s="67"/>
      <c r="T205" s="18">
        <f t="shared" si="10"/>
        <v>0</v>
      </c>
    </row>
    <row r="206" spans="1:20" x14ac:dyDescent="0.2">
      <c r="A206" s="23" t="s">
        <v>198</v>
      </c>
      <c r="B206" s="69"/>
      <c r="C206" s="69"/>
      <c r="D206" s="69">
        <v>4</v>
      </c>
      <c r="E206" s="69">
        <v>2</v>
      </c>
      <c r="F206" s="69">
        <v>14</v>
      </c>
      <c r="G206" s="69">
        <f>5+1</f>
        <v>6</v>
      </c>
      <c r="H206" s="69">
        <v>7</v>
      </c>
      <c r="I206" s="69">
        <v>1</v>
      </c>
      <c r="J206" s="69"/>
      <c r="K206" s="67"/>
      <c r="L206" s="67">
        <v>10</v>
      </c>
      <c r="M206" s="67"/>
      <c r="N206" s="67"/>
      <c r="O206" s="67"/>
      <c r="P206" s="67">
        <v>2</v>
      </c>
      <c r="Q206" s="67"/>
      <c r="R206" s="67"/>
      <c r="S206" s="67"/>
      <c r="T206" s="18">
        <f t="shared" si="10"/>
        <v>46</v>
      </c>
    </row>
    <row r="207" spans="1:20" x14ac:dyDescent="0.2">
      <c r="A207" s="23" t="s">
        <v>199</v>
      </c>
      <c r="B207" s="69"/>
      <c r="C207" s="69"/>
      <c r="D207" s="69"/>
      <c r="E207" s="69"/>
      <c r="F207" s="69"/>
      <c r="G207" s="69"/>
      <c r="H207" s="69"/>
      <c r="I207" s="69"/>
      <c r="J207" s="69"/>
      <c r="K207" s="67"/>
      <c r="L207" s="67"/>
      <c r="M207" s="67"/>
      <c r="N207" s="67"/>
      <c r="O207" s="67"/>
      <c r="P207" s="67"/>
      <c r="Q207" s="67"/>
      <c r="R207" s="67"/>
      <c r="S207" s="67"/>
      <c r="T207" s="18">
        <f t="shared" si="10"/>
        <v>0</v>
      </c>
    </row>
    <row r="208" spans="1:20" x14ac:dyDescent="0.2">
      <c r="A208" s="23" t="s">
        <v>200</v>
      </c>
      <c r="B208" s="69"/>
      <c r="C208" s="69"/>
      <c r="D208" s="69"/>
      <c r="E208" s="69"/>
      <c r="F208" s="69"/>
      <c r="G208" s="69"/>
      <c r="H208" s="69"/>
      <c r="I208" s="69"/>
      <c r="J208" s="69"/>
      <c r="K208" s="67"/>
      <c r="L208" s="67"/>
      <c r="M208" s="67"/>
      <c r="N208" s="67"/>
      <c r="O208" s="67"/>
      <c r="P208" s="67"/>
      <c r="Q208" s="67"/>
      <c r="R208" s="67"/>
      <c r="S208" s="67"/>
      <c r="T208" s="18">
        <f t="shared" si="10"/>
        <v>0</v>
      </c>
    </row>
    <row r="209" spans="1:20" x14ac:dyDescent="0.2">
      <c r="A209" s="23" t="s">
        <v>201</v>
      </c>
      <c r="B209" s="69"/>
      <c r="C209" s="69"/>
      <c r="D209" s="69"/>
      <c r="E209" s="69"/>
      <c r="F209" s="69"/>
      <c r="G209" s="69">
        <v>3</v>
      </c>
      <c r="H209" s="69">
        <v>1</v>
      </c>
      <c r="I209" s="69"/>
      <c r="J209" s="69"/>
      <c r="K209" s="67"/>
      <c r="L209" s="67">
        <v>4</v>
      </c>
      <c r="M209" s="67"/>
      <c r="N209" s="67"/>
      <c r="O209" s="67"/>
      <c r="P209" s="67"/>
      <c r="Q209" s="67"/>
      <c r="R209" s="67"/>
      <c r="S209" s="67"/>
      <c r="T209" s="18">
        <f t="shared" si="10"/>
        <v>8</v>
      </c>
    </row>
    <row r="210" spans="1:20" x14ac:dyDescent="0.2">
      <c r="A210" s="23" t="s">
        <v>202</v>
      </c>
      <c r="B210" s="69"/>
      <c r="C210" s="69"/>
      <c r="D210" s="69"/>
      <c r="E210" s="69">
        <f>4+1</f>
        <v>5</v>
      </c>
      <c r="F210" s="69">
        <v>2</v>
      </c>
      <c r="G210" s="69"/>
      <c r="H210" s="69">
        <v>3</v>
      </c>
      <c r="I210" s="69"/>
      <c r="J210" s="69"/>
      <c r="K210" s="67"/>
      <c r="L210" s="67">
        <v>3</v>
      </c>
      <c r="M210" s="67"/>
      <c r="N210" s="67"/>
      <c r="O210" s="67"/>
      <c r="P210" s="67">
        <v>1</v>
      </c>
      <c r="Q210" s="67"/>
      <c r="R210" s="67"/>
      <c r="S210" s="67"/>
      <c r="T210" s="18">
        <f t="shared" si="10"/>
        <v>14</v>
      </c>
    </row>
    <row r="211" spans="1:20" x14ac:dyDescent="0.2">
      <c r="A211" s="23" t="s">
        <v>203</v>
      </c>
      <c r="B211" s="69"/>
      <c r="C211" s="69"/>
      <c r="D211" s="69"/>
      <c r="E211" s="69">
        <v>3</v>
      </c>
      <c r="F211" s="69">
        <v>5</v>
      </c>
      <c r="G211" s="69"/>
      <c r="H211" s="69">
        <v>2</v>
      </c>
      <c r="I211" s="69"/>
      <c r="J211" s="69"/>
      <c r="K211" s="67"/>
      <c r="L211" s="67">
        <v>6</v>
      </c>
      <c r="M211" s="67"/>
      <c r="N211" s="67"/>
      <c r="O211" s="67"/>
      <c r="P211" s="67">
        <v>2</v>
      </c>
      <c r="Q211" s="67"/>
      <c r="R211" s="67"/>
      <c r="S211" s="67"/>
      <c r="T211" s="18">
        <f t="shared" si="10"/>
        <v>18</v>
      </c>
    </row>
    <row r="212" spans="1:20" x14ac:dyDescent="0.2">
      <c r="A212" s="23" t="s">
        <v>204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7"/>
      <c r="L212" s="67"/>
      <c r="M212" s="67"/>
      <c r="N212" s="67"/>
      <c r="O212" s="67"/>
      <c r="P212" s="67"/>
      <c r="Q212" s="67"/>
      <c r="R212" s="67"/>
      <c r="S212" s="67"/>
      <c r="T212" s="18">
        <f t="shared" si="10"/>
        <v>0</v>
      </c>
    </row>
    <row r="213" spans="1:20" x14ac:dyDescent="0.2">
      <c r="A213" s="19" t="s">
        <v>205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27"/>
    </row>
    <row r="214" spans="1:20" x14ac:dyDescent="0.2">
      <c r="A214" s="23" t="s">
        <v>206</v>
      </c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8">
        <f>SUM(B214:S214)</f>
        <v>0</v>
      </c>
    </row>
    <row r="215" spans="1:20" x14ac:dyDescent="0.2">
      <c r="A215" s="23" t="s">
        <v>207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8">
        <f>SUM(B215:S215)</f>
        <v>0</v>
      </c>
    </row>
    <row r="216" spans="1:20" x14ac:dyDescent="0.2">
      <c r="A216" s="23" t="s">
        <v>208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8">
        <f>SUM(B216:S216)</f>
        <v>0</v>
      </c>
    </row>
    <row r="217" spans="1:20" x14ac:dyDescent="0.2">
      <c r="A217" s="23" t="s">
        <v>209</v>
      </c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8">
        <f>SUM(B217:S217)</f>
        <v>0</v>
      </c>
    </row>
    <row r="218" spans="1:20" x14ac:dyDescent="0.2">
      <c r="A218" s="23" t="s">
        <v>210</v>
      </c>
      <c r="B218" s="67"/>
      <c r="C218" s="67"/>
      <c r="D218" s="67"/>
      <c r="E218" s="67"/>
      <c r="F218" s="67"/>
      <c r="G218" s="67">
        <v>4</v>
      </c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8">
        <f>SUM(B218:S218)</f>
        <v>4</v>
      </c>
    </row>
    <row r="219" spans="1:20" x14ac:dyDescent="0.2">
      <c r="A219" s="19" t="s">
        <v>211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27"/>
    </row>
    <row r="220" spans="1:20" x14ac:dyDescent="0.2">
      <c r="A220" s="23" t="s">
        <v>212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8">
        <f>SUM(B220:S220)</f>
        <v>0</v>
      </c>
    </row>
    <row r="221" spans="1:20" x14ac:dyDescent="0.2">
      <c r="A221" s="19" t="s">
        <v>213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27"/>
    </row>
    <row r="222" spans="1:20" x14ac:dyDescent="0.2">
      <c r="A222" s="30" t="s">
        <v>321</v>
      </c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8">
        <f>SUM(B222:S222)</f>
        <v>0</v>
      </c>
    </row>
    <row r="223" spans="1:20" x14ac:dyDescent="0.2">
      <c r="A223" s="19" t="s">
        <v>322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27"/>
    </row>
    <row r="224" spans="1:20" x14ac:dyDescent="0.2">
      <c r="A224" s="23" t="s">
        <v>216</v>
      </c>
      <c r="B224" s="69"/>
      <c r="C224" s="69"/>
      <c r="D224" s="69"/>
      <c r="E224" s="69">
        <v>1</v>
      </c>
      <c r="F224" s="69"/>
      <c r="G224" s="69">
        <v>2</v>
      </c>
      <c r="H224" s="69"/>
      <c r="I224" s="69"/>
      <c r="J224" s="69"/>
      <c r="K224" s="67"/>
      <c r="L224" s="67"/>
      <c r="M224" s="67"/>
      <c r="N224" s="67"/>
      <c r="O224" s="67"/>
      <c r="P224" s="67"/>
      <c r="Q224" s="67"/>
      <c r="R224" s="67"/>
      <c r="S224" s="67"/>
      <c r="T224" s="18">
        <f>SUM(B224:S224)</f>
        <v>3</v>
      </c>
    </row>
    <row r="225" spans="1:20" x14ac:dyDescent="0.2">
      <c r="A225" s="23" t="s">
        <v>286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18">
        <f>SUM(B225:S225)</f>
        <v>0</v>
      </c>
    </row>
    <row r="226" spans="1:20" x14ac:dyDescent="0.2">
      <c r="A226" s="23" t="s">
        <v>218</v>
      </c>
      <c r="B226" s="72"/>
      <c r="C226" s="72"/>
      <c r="D226" s="72"/>
      <c r="E226" s="72"/>
      <c r="F226" s="72"/>
      <c r="G226" s="72">
        <v>1</v>
      </c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18">
        <f>SUM(B226:S226)</f>
        <v>1</v>
      </c>
    </row>
    <row r="227" spans="1:20" x14ac:dyDescent="0.2">
      <c r="A227" s="23" t="s">
        <v>417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18">
        <f>SUM(B227:S227)</f>
        <v>0</v>
      </c>
    </row>
    <row r="228" spans="1:20" x14ac:dyDescent="0.2">
      <c r="A228" s="19" t="s">
        <v>217</v>
      </c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27"/>
    </row>
    <row r="229" spans="1:20" x14ac:dyDescent="0.2">
      <c r="A229" s="30" t="s">
        <v>323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18">
        <f t="shared" ref="T229:T238" si="11">SUM(B229:S229)</f>
        <v>0</v>
      </c>
    </row>
    <row r="230" spans="1:20" x14ac:dyDescent="0.2">
      <c r="A230" s="23" t="s">
        <v>221</v>
      </c>
      <c r="B230" s="72"/>
      <c r="C230" s="72"/>
      <c r="D230" s="72">
        <v>2</v>
      </c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18">
        <f t="shared" si="11"/>
        <v>2</v>
      </c>
    </row>
    <row r="231" spans="1:20" x14ac:dyDescent="0.2">
      <c r="A231" s="23" t="s">
        <v>222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18">
        <f t="shared" si="11"/>
        <v>0</v>
      </c>
    </row>
    <row r="232" spans="1:20" x14ac:dyDescent="0.2">
      <c r="A232" s="23" t="s">
        <v>223</v>
      </c>
      <c r="B232" s="72"/>
      <c r="C232" s="72"/>
      <c r="D232" s="72"/>
      <c r="E232" s="72"/>
      <c r="F232" s="72"/>
      <c r="G232" s="72">
        <v>4</v>
      </c>
      <c r="H232" s="72"/>
      <c r="I232" s="72">
        <v>1</v>
      </c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18">
        <f t="shared" si="11"/>
        <v>5</v>
      </c>
    </row>
    <row r="233" spans="1:20" x14ac:dyDescent="0.2">
      <c r="A233" s="23" t="s">
        <v>224</v>
      </c>
      <c r="B233" s="72"/>
      <c r="C233" s="72"/>
      <c r="D233" s="72"/>
      <c r="E233" s="72"/>
      <c r="F233" s="72"/>
      <c r="G233" s="72">
        <v>2</v>
      </c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18">
        <f t="shared" si="11"/>
        <v>2</v>
      </c>
    </row>
    <row r="234" spans="1:20" x14ac:dyDescent="0.2">
      <c r="A234" s="23" t="s">
        <v>225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18">
        <f t="shared" si="11"/>
        <v>0</v>
      </c>
    </row>
    <row r="235" spans="1:20" x14ac:dyDescent="0.2">
      <c r="A235" s="23" t="s">
        <v>226</v>
      </c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18">
        <f t="shared" si="11"/>
        <v>0</v>
      </c>
    </row>
    <row r="236" spans="1:20" x14ac:dyDescent="0.2">
      <c r="A236" s="23" t="s">
        <v>227</v>
      </c>
      <c r="B236" s="69"/>
      <c r="C236" s="69"/>
      <c r="D236" s="69">
        <v>2</v>
      </c>
      <c r="E236" s="69">
        <f>11+2</f>
        <v>13</v>
      </c>
      <c r="F236" s="69">
        <v>18</v>
      </c>
      <c r="G236" s="69">
        <f>2+2</f>
        <v>4</v>
      </c>
      <c r="H236" s="69">
        <v>3</v>
      </c>
      <c r="I236" s="69"/>
      <c r="J236" s="69"/>
      <c r="K236" s="67"/>
      <c r="L236" s="67">
        <v>38</v>
      </c>
      <c r="M236" s="67"/>
      <c r="N236" s="67"/>
      <c r="O236" s="67"/>
      <c r="P236" s="67">
        <v>5</v>
      </c>
      <c r="Q236" s="67"/>
      <c r="R236" s="67"/>
      <c r="S236" s="67"/>
      <c r="T236" s="18">
        <f t="shared" si="11"/>
        <v>83</v>
      </c>
    </row>
    <row r="237" spans="1:20" x14ac:dyDescent="0.2">
      <c r="A237" s="23" t="s">
        <v>228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18">
        <f t="shared" si="11"/>
        <v>0</v>
      </c>
    </row>
    <row r="238" spans="1:20" x14ac:dyDescent="0.2">
      <c r="A238" s="23" t="s">
        <v>229</v>
      </c>
      <c r="B238" s="72"/>
      <c r="C238" s="72"/>
      <c r="D238" s="72"/>
      <c r="E238" s="72">
        <v>4</v>
      </c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18">
        <f t="shared" si="11"/>
        <v>4</v>
      </c>
    </row>
    <row r="239" spans="1:20" x14ac:dyDescent="0.2">
      <c r="A239" s="19" t="s">
        <v>230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27"/>
    </row>
    <row r="240" spans="1:20" ht="13.5" x14ac:dyDescent="0.2">
      <c r="A240" s="23" t="s">
        <v>324</v>
      </c>
      <c r="B240" s="69"/>
      <c r="C240" s="69"/>
      <c r="D240" s="69"/>
      <c r="E240" s="69"/>
      <c r="F240" s="69"/>
      <c r="G240" s="69"/>
      <c r="H240" s="69">
        <v>3</v>
      </c>
      <c r="I240" s="69"/>
      <c r="J240" s="69"/>
      <c r="K240" s="67"/>
      <c r="L240" s="67"/>
      <c r="M240" s="67"/>
      <c r="N240" s="67"/>
      <c r="O240" s="67"/>
      <c r="P240" s="67">
        <v>2</v>
      </c>
      <c r="Q240" s="67"/>
      <c r="R240" s="67"/>
      <c r="S240" s="67"/>
      <c r="T240" s="18">
        <f t="shared" ref="T240:T253" si="12">SUM(B240:S240)</f>
        <v>5</v>
      </c>
    </row>
    <row r="241" spans="1:20" x14ac:dyDescent="0.2">
      <c r="A241" s="23" t="s">
        <v>273</v>
      </c>
      <c r="B241" s="71"/>
      <c r="C241" s="71"/>
      <c r="D241" s="71"/>
      <c r="E241" s="71"/>
      <c r="F241" s="71"/>
      <c r="G241" s="69"/>
      <c r="H241" s="71"/>
      <c r="I241" s="69"/>
      <c r="J241" s="69"/>
      <c r="K241" s="67"/>
      <c r="L241" s="67"/>
      <c r="M241" s="67"/>
      <c r="N241" s="67"/>
      <c r="O241" s="67"/>
      <c r="P241" s="67"/>
      <c r="Q241" s="67"/>
      <c r="R241" s="67"/>
      <c r="S241" s="67"/>
      <c r="T241" s="18">
        <f t="shared" si="12"/>
        <v>0</v>
      </c>
    </row>
    <row r="242" spans="1:20" x14ac:dyDescent="0.2">
      <c r="A242" s="23" t="s">
        <v>231</v>
      </c>
      <c r="B242" s="69"/>
      <c r="C242" s="69"/>
      <c r="D242" s="69"/>
      <c r="E242" s="69">
        <f>1+1</f>
        <v>2</v>
      </c>
      <c r="F242" s="69"/>
      <c r="G242" s="69">
        <v>1</v>
      </c>
      <c r="H242" s="69"/>
      <c r="I242" s="69">
        <v>1</v>
      </c>
      <c r="J242" s="69"/>
      <c r="K242" s="67"/>
      <c r="L242" s="67">
        <v>1</v>
      </c>
      <c r="M242" s="67"/>
      <c r="N242" s="67"/>
      <c r="O242" s="67"/>
      <c r="P242" s="67"/>
      <c r="Q242" s="67"/>
      <c r="R242" s="67"/>
      <c r="S242" s="67"/>
      <c r="T242" s="18">
        <f t="shared" si="12"/>
        <v>5</v>
      </c>
    </row>
    <row r="243" spans="1:20" x14ac:dyDescent="0.2">
      <c r="A243" s="23" t="s">
        <v>418</v>
      </c>
      <c r="B243" s="69"/>
      <c r="C243" s="69"/>
      <c r="D243" s="69"/>
      <c r="E243" s="69"/>
      <c r="F243" s="69"/>
      <c r="G243" s="69"/>
      <c r="H243" s="69"/>
      <c r="I243" s="69"/>
      <c r="J243" s="69"/>
      <c r="K243" s="67"/>
      <c r="L243" s="67"/>
      <c r="M243" s="67"/>
      <c r="N243" s="67"/>
      <c r="O243" s="67"/>
      <c r="P243" s="67"/>
      <c r="Q243" s="67"/>
      <c r="R243" s="67"/>
      <c r="S243" s="67"/>
      <c r="T243" s="18">
        <f t="shared" si="12"/>
        <v>0</v>
      </c>
    </row>
    <row r="244" spans="1:20" x14ac:dyDescent="0.2">
      <c r="A244" s="23" t="s">
        <v>232</v>
      </c>
      <c r="B244" s="69"/>
      <c r="C244" s="69"/>
      <c r="D244" s="69"/>
      <c r="E244" s="69"/>
      <c r="F244" s="69"/>
      <c r="G244" s="69"/>
      <c r="H244" s="69"/>
      <c r="I244" s="69"/>
      <c r="J244" s="69"/>
      <c r="K244" s="67"/>
      <c r="L244" s="67"/>
      <c r="M244" s="67"/>
      <c r="N244" s="67"/>
      <c r="O244" s="67"/>
      <c r="P244" s="67"/>
      <c r="Q244" s="67"/>
      <c r="R244" s="67"/>
      <c r="S244" s="67"/>
      <c r="T244" s="18">
        <f t="shared" si="12"/>
        <v>0</v>
      </c>
    </row>
    <row r="245" spans="1:20" x14ac:dyDescent="0.2">
      <c r="A245" s="23" t="s">
        <v>233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7"/>
      <c r="L245" s="67"/>
      <c r="M245" s="67"/>
      <c r="N245" s="67"/>
      <c r="O245" s="67"/>
      <c r="P245" s="67"/>
      <c r="Q245" s="67"/>
      <c r="R245" s="67"/>
      <c r="S245" s="67"/>
      <c r="T245" s="18">
        <f t="shared" si="12"/>
        <v>0</v>
      </c>
    </row>
    <row r="246" spans="1:20" x14ac:dyDescent="0.2">
      <c r="A246" s="23" t="s">
        <v>234</v>
      </c>
      <c r="B246" s="69"/>
      <c r="C246" s="69"/>
      <c r="D246" s="69"/>
      <c r="E246" s="69"/>
      <c r="F246" s="69"/>
      <c r="G246" s="69">
        <f>2</f>
        <v>2</v>
      </c>
      <c r="H246" s="69">
        <v>1</v>
      </c>
      <c r="I246" s="69"/>
      <c r="J246" s="69"/>
      <c r="K246" s="67"/>
      <c r="L246" s="67"/>
      <c r="M246" s="67"/>
      <c r="N246" s="67"/>
      <c r="O246" s="67"/>
      <c r="P246" s="67"/>
      <c r="Q246" s="67"/>
      <c r="R246" s="67"/>
      <c r="S246" s="67"/>
      <c r="T246" s="18">
        <f t="shared" si="12"/>
        <v>3</v>
      </c>
    </row>
    <row r="247" spans="1:20" x14ac:dyDescent="0.2">
      <c r="A247" s="23" t="s">
        <v>235</v>
      </c>
      <c r="B247" s="69"/>
      <c r="C247" s="69"/>
      <c r="D247" s="69"/>
      <c r="E247" s="69">
        <f>4+2</f>
        <v>6</v>
      </c>
      <c r="F247" s="69">
        <v>1</v>
      </c>
      <c r="G247" s="69">
        <v>1</v>
      </c>
      <c r="H247" s="69"/>
      <c r="I247" s="69"/>
      <c r="J247" s="69"/>
      <c r="K247" s="67"/>
      <c r="L247" s="67">
        <v>1</v>
      </c>
      <c r="M247" s="67"/>
      <c r="N247" s="67"/>
      <c r="O247" s="67"/>
      <c r="P247" s="67">
        <f>2+3</f>
        <v>5</v>
      </c>
      <c r="Q247" s="67"/>
      <c r="R247" s="67"/>
      <c r="S247" s="67"/>
      <c r="T247" s="18">
        <f t="shared" si="12"/>
        <v>14</v>
      </c>
    </row>
    <row r="248" spans="1:20" x14ac:dyDescent="0.2">
      <c r="A248" s="23" t="s">
        <v>236</v>
      </c>
      <c r="B248" s="69"/>
      <c r="C248" s="69"/>
      <c r="D248" s="69"/>
      <c r="E248" s="69"/>
      <c r="F248" s="69"/>
      <c r="G248" s="69"/>
      <c r="H248" s="69"/>
      <c r="I248" s="69"/>
      <c r="J248" s="69"/>
      <c r="K248" s="67"/>
      <c r="L248" s="67"/>
      <c r="M248" s="67"/>
      <c r="N248" s="67"/>
      <c r="O248" s="67"/>
      <c r="P248" s="67"/>
      <c r="Q248" s="67"/>
      <c r="R248" s="67"/>
      <c r="S248" s="67"/>
      <c r="T248" s="18">
        <f t="shared" si="12"/>
        <v>0</v>
      </c>
    </row>
    <row r="249" spans="1:20" x14ac:dyDescent="0.2">
      <c r="A249" s="23" t="s">
        <v>237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7"/>
      <c r="L249" s="67"/>
      <c r="M249" s="67"/>
      <c r="N249" s="67"/>
      <c r="O249" s="67"/>
      <c r="P249" s="67"/>
      <c r="Q249" s="67"/>
      <c r="R249" s="67"/>
      <c r="S249" s="67"/>
      <c r="T249" s="18">
        <f t="shared" si="12"/>
        <v>0</v>
      </c>
    </row>
    <row r="250" spans="1:20" x14ac:dyDescent="0.2">
      <c r="A250" s="23" t="s">
        <v>238</v>
      </c>
      <c r="B250" s="69"/>
      <c r="C250" s="69"/>
      <c r="D250" s="69"/>
      <c r="E250" s="69"/>
      <c r="F250" s="69"/>
      <c r="G250" s="69"/>
      <c r="H250" s="69"/>
      <c r="I250" s="69"/>
      <c r="J250" s="69"/>
      <c r="K250" s="67"/>
      <c r="L250" s="67"/>
      <c r="M250" s="67"/>
      <c r="N250" s="67"/>
      <c r="O250" s="67"/>
      <c r="P250" s="67"/>
      <c r="Q250" s="67"/>
      <c r="R250" s="67"/>
      <c r="S250" s="67"/>
      <c r="T250" s="18">
        <f t="shared" si="12"/>
        <v>0</v>
      </c>
    </row>
    <row r="251" spans="1:20" x14ac:dyDescent="0.2">
      <c r="A251" s="23" t="s">
        <v>239</v>
      </c>
      <c r="B251" s="69"/>
      <c r="C251" s="69"/>
      <c r="D251" s="69">
        <f>1+4</f>
        <v>5</v>
      </c>
      <c r="E251" s="69">
        <v>6</v>
      </c>
      <c r="F251" s="69">
        <v>10</v>
      </c>
      <c r="G251" s="69">
        <f>1+5+4</f>
        <v>10</v>
      </c>
      <c r="H251" s="69">
        <f>11+1+6</f>
        <v>18</v>
      </c>
      <c r="I251" s="69">
        <v>1</v>
      </c>
      <c r="J251" s="69"/>
      <c r="K251" s="67"/>
      <c r="L251" s="67">
        <v>9</v>
      </c>
      <c r="M251" s="67"/>
      <c r="N251" s="67"/>
      <c r="O251" s="67"/>
      <c r="P251" s="67">
        <f>1+1</f>
        <v>2</v>
      </c>
      <c r="Q251" s="67"/>
      <c r="R251" s="67"/>
      <c r="S251" s="67"/>
      <c r="T251" s="18">
        <f t="shared" si="12"/>
        <v>61</v>
      </c>
    </row>
    <row r="252" spans="1:20" x14ac:dyDescent="0.2">
      <c r="A252" s="23" t="s">
        <v>240</v>
      </c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18">
        <f>SUM(B252:S252)</f>
        <v>0</v>
      </c>
    </row>
    <row r="253" spans="1:20" x14ac:dyDescent="0.2">
      <c r="A253" s="23" t="s">
        <v>241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8">
        <f t="shared" si="12"/>
        <v>0</v>
      </c>
    </row>
    <row r="254" spans="1:20" x14ac:dyDescent="0.2">
      <c r="A254" s="19" t="s">
        <v>285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27"/>
    </row>
    <row r="255" spans="1:20" x14ac:dyDescent="0.2">
      <c r="A255" s="23" t="s">
        <v>243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8">
        <f>SUM(B255:S255)</f>
        <v>0</v>
      </c>
    </row>
    <row r="256" spans="1:20" x14ac:dyDescent="0.2">
      <c r="A256" s="19" t="s">
        <v>360</v>
      </c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27"/>
    </row>
    <row r="257" spans="1:20" x14ac:dyDescent="0.2">
      <c r="A257" s="31" t="s">
        <v>351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8">
        <f>SUM(B257:S257)</f>
        <v>0</v>
      </c>
    </row>
    <row r="258" spans="1:20" x14ac:dyDescent="0.2">
      <c r="A258" s="31" t="s">
        <v>430</v>
      </c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8">
        <f>SUM(B258:S258)</f>
        <v>0</v>
      </c>
    </row>
    <row r="259" spans="1:20" x14ac:dyDescent="0.2">
      <c r="A259" s="31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8">
        <f>SUM(B259:S259)</f>
        <v>0</v>
      </c>
    </row>
    <row r="260" spans="1:20" x14ac:dyDescent="0.2">
      <c r="A260" s="33" t="s">
        <v>284</v>
      </c>
      <c r="B260" s="18">
        <f>SUM(B4:B259)</f>
        <v>0</v>
      </c>
      <c r="C260" s="18">
        <f>SUM(C4:C259)</f>
        <v>0</v>
      </c>
      <c r="D260" s="18">
        <f t="shared" ref="D260:S260" si="13">SUM(D4:D259)</f>
        <v>48</v>
      </c>
      <c r="E260" s="18">
        <f t="shared" si="13"/>
        <v>98</v>
      </c>
      <c r="F260" s="18">
        <f t="shared" si="13"/>
        <v>93</v>
      </c>
      <c r="G260" s="18">
        <f t="shared" si="13"/>
        <v>171</v>
      </c>
      <c r="H260" s="18">
        <f t="shared" si="13"/>
        <v>118</v>
      </c>
      <c r="I260" s="18">
        <f t="shared" si="13"/>
        <v>43</v>
      </c>
      <c r="J260" s="18">
        <f t="shared" si="13"/>
        <v>0</v>
      </c>
      <c r="K260" s="18">
        <f t="shared" si="13"/>
        <v>5</v>
      </c>
      <c r="L260" s="18">
        <f t="shared" si="13"/>
        <v>138</v>
      </c>
      <c r="M260" s="18">
        <f t="shared" si="13"/>
        <v>0</v>
      </c>
      <c r="N260" s="18">
        <f t="shared" si="13"/>
        <v>0</v>
      </c>
      <c r="O260" s="18">
        <f t="shared" si="13"/>
        <v>0</v>
      </c>
      <c r="P260" s="18">
        <f t="shared" si="13"/>
        <v>60</v>
      </c>
      <c r="Q260" s="18">
        <f t="shared" si="13"/>
        <v>0</v>
      </c>
      <c r="R260" s="18">
        <f t="shared" si="13"/>
        <v>0</v>
      </c>
      <c r="S260" s="18">
        <f t="shared" si="13"/>
        <v>0</v>
      </c>
      <c r="T260" s="18">
        <f>SUM(T4:T259)</f>
        <v>774</v>
      </c>
    </row>
    <row r="261" spans="1:20" x14ac:dyDescent="0.2">
      <c r="A261" s="34" t="s">
        <v>248</v>
      </c>
      <c r="B261" s="27">
        <f>COUNT(B3:B259)</f>
        <v>0</v>
      </c>
      <c r="C261" s="27">
        <f t="shared" ref="C261:S261" si="14">COUNT(C3:C259)</f>
        <v>0</v>
      </c>
      <c r="D261" s="27">
        <f t="shared" si="14"/>
        <v>14</v>
      </c>
      <c r="E261" s="27">
        <f t="shared" si="14"/>
        <v>31</v>
      </c>
      <c r="F261" s="27">
        <f t="shared" si="14"/>
        <v>26</v>
      </c>
      <c r="G261" s="27">
        <f t="shared" si="14"/>
        <v>39</v>
      </c>
      <c r="H261" s="27">
        <f t="shared" si="14"/>
        <v>27</v>
      </c>
      <c r="I261" s="27">
        <f t="shared" si="14"/>
        <v>18</v>
      </c>
      <c r="J261" s="27">
        <f t="shared" si="14"/>
        <v>0</v>
      </c>
      <c r="K261" s="27">
        <f t="shared" si="14"/>
        <v>4</v>
      </c>
      <c r="L261" s="27">
        <f t="shared" si="14"/>
        <v>26</v>
      </c>
      <c r="M261" s="27">
        <f t="shared" si="14"/>
        <v>0</v>
      </c>
      <c r="N261" s="27">
        <f t="shared" si="14"/>
        <v>0</v>
      </c>
      <c r="O261" s="27">
        <f t="shared" si="14"/>
        <v>0</v>
      </c>
      <c r="P261" s="27">
        <f t="shared" si="14"/>
        <v>24</v>
      </c>
      <c r="Q261" s="27">
        <f t="shared" si="14"/>
        <v>0</v>
      </c>
      <c r="R261" s="27">
        <f t="shared" si="14"/>
        <v>0</v>
      </c>
      <c r="S261" s="27">
        <f t="shared" si="14"/>
        <v>0</v>
      </c>
      <c r="T261" s="35">
        <f>COUNTIF(T4:T259,"&gt;0")</f>
        <v>69</v>
      </c>
    </row>
    <row r="262" spans="1:20" s="64" customFormat="1" x14ac:dyDescent="0.2">
      <c r="A262" s="62" t="s">
        <v>425</v>
      </c>
      <c r="B262" s="63"/>
      <c r="C262" s="63"/>
      <c r="D262" s="63">
        <v>2</v>
      </c>
      <c r="E262" s="63">
        <v>3</v>
      </c>
      <c r="F262" s="63">
        <v>1</v>
      </c>
      <c r="G262" s="63">
        <v>4</v>
      </c>
      <c r="H262" s="63">
        <v>4</v>
      </c>
      <c r="I262" s="63">
        <v>4</v>
      </c>
      <c r="J262" s="63"/>
      <c r="K262" s="63">
        <v>1</v>
      </c>
      <c r="L262" s="63">
        <v>1</v>
      </c>
      <c r="M262" s="63"/>
      <c r="N262" s="63"/>
      <c r="O262" s="63"/>
      <c r="P262" s="63">
        <v>2</v>
      </c>
      <c r="Q262" s="63"/>
      <c r="R262" s="63"/>
      <c r="S262" s="63"/>
      <c r="T262" s="63">
        <f>SUM(B262:S262)</f>
        <v>22</v>
      </c>
    </row>
    <row r="263" spans="1:20" x14ac:dyDescent="0.2">
      <c r="A263" s="36" t="s">
        <v>325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36" t="s">
        <v>326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36" t="s">
        <v>327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6" t="s">
        <v>328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6" t="s">
        <v>329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36" t="s">
        <v>330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3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53" t="s">
        <v>431</v>
      </c>
      <c r="B270" s="54"/>
      <c r="C270" s="55"/>
      <c r="D270" s="55"/>
      <c r="E270" s="56" t="s">
        <v>420</v>
      </c>
      <c r="F270" s="55"/>
      <c r="G270" s="55"/>
      <c r="H270" s="5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53" t="s">
        <v>436</v>
      </c>
      <c r="B271" s="54"/>
      <c r="C271" s="55"/>
      <c r="D271" s="55"/>
      <c r="E271" s="57" t="s">
        <v>403</v>
      </c>
      <c r="F271" s="55"/>
      <c r="G271" s="54" t="s">
        <v>433</v>
      </c>
      <c r="H271" s="5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53" t="s">
        <v>435</v>
      </c>
      <c r="B272" s="54"/>
      <c r="C272" s="55"/>
      <c r="D272" s="55"/>
      <c r="E272" s="57" t="s">
        <v>404</v>
      </c>
      <c r="F272" s="55"/>
      <c r="G272" s="54" t="s">
        <v>433</v>
      </c>
      <c r="H272" s="5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53" t="s">
        <v>423</v>
      </c>
      <c r="B273" s="61">
        <f>T261</f>
        <v>69</v>
      </c>
      <c r="C273" s="55"/>
      <c r="D273" s="55"/>
      <c r="E273" s="57" t="s">
        <v>405</v>
      </c>
      <c r="F273" s="55"/>
      <c r="G273" s="54" t="s">
        <v>433</v>
      </c>
      <c r="H273" s="5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58" t="s">
        <v>429</v>
      </c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60"/>
      <c r="T275" s="40"/>
    </row>
  </sheetData>
  <mergeCells count="1">
    <mergeCell ref="B1:S1"/>
  </mergeCells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7"/>
  <sheetViews>
    <sheetView zoomScaleNormal="100" workbookViewId="0">
      <pane ySplit="1" topLeftCell="A242" activePane="bottomLeft" state="frozen"/>
      <selection pane="bottomLeft" activeCell="D274" sqref="D274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ht="94.5" customHeight="1" x14ac:dyDescent="0.2">
      <c r="A1" s="41" t="s">
        <v>437</v>
      </c>
      <c r="B1" s="65" t="s">
        <v>426</v>
      </c>
      <c r="C1" s="17" t="s">
        <v>290</v>
      </c>
      <c r="D1" s="65" t="s">
        <v>427</v>
      </c>
      <c r="E1" s="17" t="s">
        <v>292</v>
      </c>
      <c r="F1" s="16" t="s">
        <v>293</v>
      </c>
      <c r="G1" s="17" t="s">
        <v>294</v>
      </c>
      <c r="H1" s="16" t="s">
        <v>295</v>
      </c>
      <c r="I1" s="17" t="s">
        <v>296</v>
      </c>
      <c r="J1" s="16" t="s">
        <v>297</v>
      </c>
      <c r="K1" s="17" t="s">
        <v>298</v>
      </c>
      <c r="L1" s="16" t="s">
        <v>299</v>
      </c>
      <c r="M1" s="17" t="s">
        <v>300</v>
      </c>
      <c r="N1" s="16" t="s">
        <v>301</v>
      </c>
      <c r="O1" s="17" t="s">
        <v>302</v>
      </c>
      <c r="P1" s="16" t="s">
        <v>303</v>
      </c>
      <c r="Q1" s="17" t="s">
        <v>304</v>
      </c>
      <c r="R1" s="65" t="s">
        <v>428</v>
      </c>
      <c r="S1" s="17" t="s">
        <v>306</v>
      </c>
      <c r="T1" s="18" t="s">
        <v>307</v>
      </c>
    </row>
    <row r="2" spans="1:20" x14ac:dyDescent="0.2">
      <c r="B2" s="81" t="s">
        <v>288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2"/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66"/>
      <c r="Q3" s="66"/>
      <c r="R3" s="66"/>
      <c r="S3" s="73"/>
      <c r="T3" s="22"/>
    </row>
    <row r="4" spans="1:20" x14ac:dyDescent="0.2">
      <c r="A4" s="23" t="s">
        <v>1</v>
      </c>
      <c r="B4" s="67"/>
      <c r="C4" s="67"/>
      <c r="D4" s="67"/>
      <c r="E4" s="75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8">
        <f>SUM(B4:S4)</f>
        <v>0</v>
      </c>
    </row>
    <row r="5" spans="1:20" x14ac:dyDescent="0.2">
      <c r="A5" s="23" t="s">
        <v>2</v>
      </c>
      <c r="B5" s="67"/>
      <c r="C5" s="67"/>
      <c r="D5" s="67"/>
      <c r="E5" s="67"/>
      <c r="F5" s="67"/>
      <c r="G5" s="67">
        <f>1+1</f>
        <v>2</v>
      </c>
      <c r="H5" s="67"/>
      <c r="I5" s="67"/>
      <c r="J5" s="67"/>
      <c r="K5" s="67"/>
      <c r="L5" s="67"/>
      <c r="M5" s="67"/>
      <c r="N5" s="67"/>
      <c r="O5" s="67"/>
      <c r="P5" s="67">
        <f>1+1</f>
        <v>2</v>
      </c>
      <c r="Q5" s="67"/>
      <c r="R5" s="67"/>
      <c r="S5" s="67"/>
      <c r="T5" s="18">
        <f>SUM(B5:S5)</f>
        <v>4</v>
      </c>
    </row>
    <row r="6" spans="1:20" x14ac:dyDescent="0.2">
      <c r="A6" s="23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8">
        <f>SUM(B6:S6)</f>
        <v>0</v>
      </c>
    </row>
    <row r="7" spans="1:20" x14ac:dyDescent="0.2">
      <c r="A7" s="19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68"/>
      <c r="R7" s="68"/>
      <c r="S7" s="68"/>
      <c r="T7" s="27"/>
    </row>
    <row r="8" spans="1:20" x14ac:dyDescent="0.2">
      <c r="A8" s="23" t="s">
        <v>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8">
        <f>SUM(B8:S8)</f>
        <v>0</v>
      </c>
    </row>
    <row r="9" spans="1:20" x14ac:dyDescent="0.2">
      <c r="A9" s="23" t="s">
        <v>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8">
        <f>SUM(B9:S9)</f>
        <v>0</v>
      </c>
    </row>
    <row r="10" spans="1:20" x14ac:dyDescent="0.2">
      <c r="A10" s="23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8">
        <f>SUM(B10:S10)</f>
        <v>0</v>
      </c>
    </row>
    <row r="11" spans="1:20" x14ac:dyDescent="0.2">
      <c r="A11" s="23" t="s">
        <v>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8">
        <f>SUM(B11:S11)</f>
        <v>0</v>
      </c>
    </row>
    <row r="12" spans="1:20" x14ac:dyDescent="0.2">
      <c r="A12" s="23" t="s">
        <v>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8">
        <f>SUM(B12:S12)</f>
        <v>0</v>
      </c>
    </row>
    <row r="13" spans="1:20" x14ac:dyDescent="0.2">
      <c r="A13" s="19" t="s">
        <v>10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8"/>
      <c r="Q13" s="68"/>
      <c r="R13" s="68"/>
      <c r="S13" s="68"/>
      <c r="T13" s="27"/>
    </row>
    <row r="14" spans="1:20" x14ac:dyDescent="0.2">
      <c r="A14" s="23" t="s">
        <v>11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8">
        <f>SUM(B14:S14)</f>
        <v>0</v>
      </c>
    </row>
    <row r="15" spans="1:20" ht="13.5" x14ac:dyDescent="0.2">
      <c r="A15" s="23" t="s">
        <v>308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8">
        <f>SUM(B15:S15)</f>
        <v>0</v>
      </c>
    </row>
    <row r="16" spans="1:20" x14ac:dyDescent="0.2">
      <c r="A16" s="1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8"/>
      <c r="Q16" s="68"/>
      <c r="R16" s="68"/>
      <c r="S16" s="68"/>
      <c r="T16" s="27"/>
    </row>
    <row r="17" spans="1:20" x14ac:dyDescent="0.2">
      <c r="A17" s="23" t="s">
        <v>14</v>
      </c>
      <c r="B17" s="67"/>
      <c r="C17" s="67"/>
      <c r="D17" s="67"/>
      <c r="E17" s="67"/>
      <c r="F17" s="67"/>
      <c r="G17" s="67">
        <f>11+16</f>
        <v>27</v>
      </c>
      <c r="H17" s="67"/>
      <c r="I17" s="67"/>
      <c r="J17" s="67"/>
      <c r="K17" s="67"/>
      <c r="L17" s="67"/>
      <c r="M17" s="67">
        <f>7</f>
        <v>7</v>
      </c>
      <c r="N17" s="67"/>
      <c r="O17" s="67"/>
      <c r="P17" s="67"/>
      <c r="Q17" s="67"/>
      <c r="R17" s="67"/>
      <c r="S17" s="67"/>
      <c r="T17" s="18">
        <f t="shared" ref="T17:T40" si="0">SUM(B17:S17)</f>
        <v>34</v>
      </c>
    </row>
    <row r="18" spans="1:20" x14ac:dyDescent="0.2">
      <c r="A18" s="23" t="s">
        <v>414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18">
        <f t="shared" si="0"/>
        <v>0</v>
      </c>
    </row>
    <row r="19" spans="1:20" x14ac:dyDescent="0.2">
      <c r="A19" s="23" t="s">
        <v>415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8">
        <f t="shared" si="0"/>
        <v>0</v>
      </c>
    </row>
    <row r="20" spans="1:20" x14ac:dyDescent="0.2">
      <c r="A20" s="23" t="s">
        <v>15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8">
        <f t="shared" si="0"/>
        <v>0</v>
      </c>
    </row>
    <row r="21" spans="1:20" x14ac:dyDescent="0.2">
      <c r="A21" s="23" t="s">
        <v>16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8">
        <f t="shared" si="0"/>
        <v>0</v>
      </c>
    </row>
    <row r="22" spans="1:20" x14ac:dyDescent="0.2">
      <c r="A22" s="23" t="s">
        <v>17</v>
      </c>
      <c r="B22" s="67"/>
      <c r="C22" s="67"/>
      <c r="D22" s="67"/>
      <c r="E22" s="67">
        <f>9+6+8+4+1</f>
        <v>28</v>
      </c>
      <c r="F22" s="67">
        <f>6+5</f>
        <v>11</v>
      </c>
      <c r="G22" s="67">
        <f>3</f>
        <v>3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18">
        <f t="shared" si="0"/>
        <v>42</v>
      </c>
    </row>
    <row r="23" spans="1:20" x14ac:dyDescent="0.2">
      <c r="A23" s="2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8">
        <f t="shared" si="0"/>
        <v>0</v>
      </c>
    </row>
    <row r="24" spans="1:20" x14ac:dyDescent="0.2">
      <c r="A24" s="23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8">
        <f t="shared" si="0"/>
        <v>0</v>
      </c>
    </row>
    <row r="25" spans="1:20" x14ac:dyDescent="0.2">
      <c r="A25" s="23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8">
        <f t="shared" si="0"/>
        <v>0</v>
      </c>
    </row>
    <row r="26" spans="1:20" x14ac:dyDescent="0.2">
      <c r="A26" s="23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8">
        <f t="shared" si="0"/>
        <v>0</v>
      </c>
    </row>
    <row r="27" spans="1:20" x14ac:dyDescent="0.2">
      <c r="A27" s="23" t="s">
        <v>22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8">
        <f t="shared" si="0"/>
        <v>0</v>
      </c>
    </row>
    <row r="28" spans="1:20" x14ac:dyDescent="0.2">
      <c r="A28" s="23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18">
        <f t="shared" si="0"/>
        <v>0</v>
      </c>
    </row>
    <row r="29" spans="1:20" x14ac:dyDescent="0.2">
      <c r="A29" s="23" t="s">
        <v>24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18">
        <f t="shared" si="0"/>
        <v>0</v>
      </c>
    </row>
    <row r="30" spans="1:20" x14ac:dyDescent="0.2">
      <c r="A30" s="23" t="s">
        <v>25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18">
        <f t="shared" si="0"/>
        <v>0</v>
      </c>
    </row>
    <row r="31" spans="1:20" x14ac:dyDescent="0.2">
      <c r="A31" s="23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8">
        <f t="shared" si="0"/>
        <v>0</v>
      </c>
    </row>
    <row r="32" spans="1:20" x14ac:dyDescent="0.2">
      <c r="A32" s="23" t="s">
        <v>309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8">
        <f t="shared" si="0"/>
        <v>0</v>
      </c>
    </row>
    <row r="33" spans="1:20" x14ac:dyDescent="0.2">
      <c r="A33" s="23" t="s">
        <v>28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8">
        <f t="shared" si="0"/>
        <v>0</v>
      </c>
    </row>
    <row r="34" spans="1:20" x14ac:dyDescent="0.2">
      <c r="A34" s="23" t="s">
        <v>29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18">
        <f t="shared" si="0"/>
        <v>0</v>
      </c>
    </row>
    <row r="35" spans="1:20" x14ac:dyDescent="0.2">
      <c r="A35" s="23" t="s">
        <v>30</v>
      </c>
      <c r="B35" s="67"/>
      <c r="C35" s="67"/>
      <c r="D35" s="67"/>
      <c r="E35" s="67"/>
      <c r="F35" s="67"/>
      <c r="G35" s="67">
        <f>15</f>
        <v>15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18">
        <f t="shared" si="0"/>
        <v>15</v>
      </c>
    </row>
    <row r="36" spans="1:20" x14ac:dyDescent="0.2">
      <c r="A36" s="23" t="s">
        <v>31</v>
      </c>
      <c r="B36" s="67"/>
      <c r="C36" s="67"/>
      <c r="D36" s="67"/>
      <c r="E36" s="67"/>
      <c r="F36" s="67">
        <f>1+6</f>
        <v>7</v>
      </c>
      <c r="G36" s="67">
        <f>8+12+1</f>
        <v>21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18">
        <f t="shared" si="0"/>
        <v>28</v>
      </c>
    </row>
    <row r="37" spans="1:20" x14ac:dyDescent="0.2">
      <c r="A37" s="23" t="s">
        <v>32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8">
        <f t="shared" si="0"/>
        <v>0</v>
      </c>
    </row>
    <row r="38" spans="1:20" x14ac:dyDescent="0.2">
      <c r="A38" s="23" t="s">
        <v>33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18">
        <f t="shared" si="0"/>
        <v>0</v>
      </c>
    </row>
    <row r="39" spans="1:20" x14ac:dyDescent="0.2">
      <c r="A39" s="23" t="s">
        <v>34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18">
        <f t="shared" si="0"/>
        <v>0</v>
      </c>
    </row>
    <row r="40" spans="1:20" x14ac:dyDescent="0.2">
      <c r="A40" s="23" t="s">
        <v>35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18">
        <f t="shared" si="0"/>
        <v>0</v>
      </c>
    </row>
    <row r="41" spans="1:20" x14ac:dyDescent="0.2">
      <c r="A41" s="19" t="s">
        <v>36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8"/>
      <c r="Q41" s="68"/>
      <c r="R41" s="68"/>
      <c r="S41" s="68"/>
      <c r="T41" s="27"/>
    </row>
    <row r="42" spans="1:20" x14ac:dyDescent="0.2">
      <c r="A42" s="23" t="s">
        <v>37</v>
      </c>
      <c r="B42" s="72"/>
      <c r="C42" s="72"/>
      <c r="D42" s="72"/>
      <c r="E42" s="72">
        <f>1</f>
        <v>1</v>
      </c>
      <c r="F42" s="72"/>
      <c r="G42" s="72"/>
      <c r="H42" s="72"/>
      <c r="I42" s="72">
        <f>3</f>
        <v>3</v>
      </c>
      <c r="J42" s="72"/>
      <c r="K42" s="72">
        <f>1</f>
        <v>1</v>
      </c>
      <c r="L42" s="72"/>
      <c r="M42" s="72"/>
      <c r="N42" s="72"/>
      <c r="O42" s="72">
        <f>1</f>
        <v>1</v>
      </c>
      <c r="P42" s="72"/>
      <c r="Q42" s="72"/>
      <c r="R42" s="72"/>
      <c r="S42" s="72"/>
      <c r="T42" s="18">
        <f t="shared" ref="T42:T56" si="1">SUM(B42:S42)</f>
        <v>6</v>
      </c>
    </row>
    <row r="43" spans="1:20" x14ac:dyDescent="0.2">
      <c r="A43" s="23" t="s">
        <v>38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18">
        <f t="shared" si="1"/>
        <v>0</v>
      </c>
    </row>
    <row r="44" spans="1:20" x14ac:dyDescent="0.2">
      <c r="A44" s="23" t="s">
        <v>310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18">
        <f t="shared" si="1"/>
        <v>0</v>
      </c>
    </row>
    <row r="45" spans="1:20" x14ac:dyDescent="0.2">
      <c r="A45" s="23" t="s">
        <v>40</v>
      </c>
      <c r="B45" s="72"/>
      <c r="C45" s="72"/>
      <c r="D45" s="72"/>
      <c r="E45" s="72"/>
      <c r="F45" s="72"/>
      <c r="G45" s="72"/>
      <c r="H45" s="72">
        <f>1</f>
        <v>1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18">
        <f t="shared" si="1"/>
        <v>1</v>
      </c>
    </row>
    <row r="46" spans="1:20" x14ac:dyDescent="0.2">
      <c r="A46" s="23" t="s">
        <v>41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18">
        <f t="shared" si="1"/>
        <v>0</v>
      </c>
    </row>
    <row r="47" spans="1:20" x14ac:dyDescent="0.2">
      <c r="A47" s="23" t="s">
        <v>42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18">
        <f t="shared" si="1"/>
        <v>0</v>
      </c>
    </row>
    <row r="48" spans="1:20" x14ac:dyDescent="0.2">
      <c r="A48" s="23" t="s">
        <v>44</v>
      </c>
      <c r="B48" s="72"/>
      <c r="C48" s="72"/>
      <c r="D48" s="72">
        <f>1</f>
        <v>1</v>
      </c>
      <c r="E48" s="72">
        <f>1</f>
        <v>1</v>
      </c>
      <c r="F48" s="72"/>
      <c r="G48" s="72"/>
      <c r="H48" s="72"/>
      <c r="I48" s="72"/>
      <c r="J48" s="72"/>
      <c r="K48" s="72"/>
      <c r="L48" s="72"/>
      <c r="M48" s="72"/>
      <c r="N48" s="72"/>
      <c r="O48" s="72">
        <f>1</f>
        <v>1</v>
      </c>
      <c r="P48" s="72"/>
      <c r="Q48" s="72"/>
      <c r="R48" s="72"/>
      <c r="S48" s="72"/>
      <c r="T48" s="18">
        <f t="shared" si="1"/>
        <v>3</v>
      </c>
    </row>
    <row r="49" spans="1:20" x14ac:dyDescent="0.2">
      <c r="A49" s="23" t="s">
        <v>45</v>
      </c>
      <c r="B49" s="72"/>
      <c r="C49" s="72"/>
      <c r="D49" s="72"/>
      <c r="E49" s="72">
        <f>1</f>
        <v>1</v>
      </c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18">
        <f t="shared" si="1"/>
        <v>1</v>
      </c>
    </row>
    <row r="50" spans="1:20" x14ac:dyDescent="0.2">
      <c r="A50" s="23" t="s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18">
        <f t="shared" si="1"/>
        <v>0</v>
      </c>
    </row>
    <row r="51" spans="1:20" x14ac:dyDescent="0.2">
      <c r="A51" s="23" t="s">
        <v>47</v>
      </c>
      <c r="B51" s="72"/>
      <c r="C51" s="72"/>
      <c r="D51" s="72">
        <f>1</f>
        <v>1</v>
      </c>
      <c r="E51" s="72"/>
      <c r="F51" s="72"/>
      <c r="G51" s="72">
        <f>1+1</f>
        <v>2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18">
        <f t="shared" si="1"/>
        <v>3</v>
      </c>
    </row>
    <row r="52" spans="1:20" x14ac:dyDescent="0.2">
      <c r="A52" s="23" t="s">
        <v>48</v>
      </c>
      <c r="B52" s="72"/>
      <c r="C52" s="72"/>
      <c r="D52" s="72"/>
      <c r="E52" s="72"/>
      <c r="F52" s="72"/>
      <c r="G52" s="72"/>
      <c r="H52" s="72">
        <v>1</v>
      </c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18">
        <f t="shared" si="1"/>
        <v>1</v>
      </c>
    </row>
    <row r="53" spans="1:20" x14ac:dyDescent="0.2">
      <c r="A53" s="23" t="s">
        <v>49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18">
        <f t="shared" si="1"/>
        <v>0</v>
      </c>
    </row>
    <row r="54" spans="1:20" x14ac:dyDescent="0.2">
      <c r="A54" s="23" t="s">
        <v>50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18">
        <f t="shared" si="1"/>
        <v>0</v>
      </c>
    </row>
    <row r="55" spans="1:20" x14ac:dyDescent="0.2">
      <c r="A55" s="23" t="s">
        <v>263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18">
        <f t="shared" si="1"/>
        <v>0</v>
      </c>
    </row>
    <row r="56" spans="1:20" x14ac:dyDescent="0.2">
      <c r="A56" s="23" t="s">
        <v>52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18">
        <f t="shared" si="1"/>
        <v>0</v>
      </c>
    </row>
    <row r="57" spans="1:20" x14ac:dyDescent="0.2">
      <c r="A57" s="19" t="s">
        <v>53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68"/>
      <c r="T57" s="27"/>
    </row>
    <row r="58" spans="1:20" x14ac:dyDescent="0.2">
      <c r="A58" s="23" t="s">
        <v>54</v>
      </c>
      <c r="B58" s="67"/>
      <c r="C58" s="67"/>
      <c r="D58" s="67"/>
      <c r="E58" s="67"/>
      <c r="F58" s="67"/>
      <c r="G58" s="67"/>
      <c r="H58" s="67"/>
      <c r="I58" s="67"/>
      <c r="J58" s="67"/>
      <c r="K58" s="67">
        <f>1</f>
        <v>1</v>
      </c>
      <c r="L58" s="67"/>
      <c r="M58" s="67"/>
      <c r="N58" s="67"/>
      <c r="O58" s="67"/>
      <c r="P58" s="67"/>
      <c r="Q58" s="67"/>
      <c r="R58" s="67"/>
      <c r="S58" s="67"/>
      <c r="T58" s="18">
        <f t="shared" ref="T58:T63" si="2">SUM(B58:S58)</f>
        <v>1</v>
      </c>
    </row>
    <row r="59" spans="1:20" ht="13.5" x14ac:dyDescent="0.2">
      <c r="A59" s="23" t="s">
        <v>311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18">
        <f t="shared" si="2"/>
        <v>0</v>
      </c>
    </row>
    <row r="60" spans="1:20" ht="13.5" x14ac:dyDescent="0.2">
      <c r="A60" s="23" t="s">
        <v>312</v>
      </c>
      <c r="B60" s="67"/>
      <c r="C60" s="67">
        <f>1</f>
        <v>1</v>
      </c>
      <c r="D60" s="67">
        <f>3</f>
        <v>3</v>
      </c>
      <c r="E60" s="67"/>
      <c r="F60" s="67"/>
      <c r="G60" s="67">
        <f>2+3</f>
        <v>5</v>
      </c>
      <c r="H60" s="67">
        <f>4</f>
        <v>4</v>
      </c>
      <c r="I60" s="67"/>
      <c r="J60" s="67"/>
      <c r="K60" s="67">
        <f>3</f>
        <v>3</v>
      </c>
      <c r="L60" s="67"/>
      <c r="M60" s="67"/>
      <c r="N60" s="67">
        <f>1</f>
        <v>1</v>
      </c>
      <c r="O60" s="67"/>
      <c r="P60" s="67">
        <f>1</f>
        <v>1</v>
      </c>
      <c r="Q60" s="67"/>
      <c r="R60" s="67"/>
      <c r="S60" s="67"/>
      <c r="T60" s="18">
        <f t="shared" si="2"/>
        <v>18</v>
      </c>
    </row>
    <row r="61" spans="1:20" x14ac:dyDescent="0.2">
      <c r="A61" s="23" t="s">
        <v>56</v>
      </c>
      <c r="B61" s="67"/>
      <c r="C61" s="67"/>
      <c r="D61" s="67"/>
      <c r="E61" s="67"/>
      <c r="F61" s="67">
        <f>2</f>
        <v>2</v>
      </c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8">
        <f t="shared" si="2"/>
        <v>2</v>
      </c>
    </row>
    <row r="62" spans="1:20" x14ac:dyDescent="0.2">
      <c r="A62" s="23" t="s">
        <v>57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8">
        <f t="shared" si="2"/>
        <v>0</v>
      </c>
    </row>
    <row r="63" spans="1:20" x14ac:dyDescent="0.2">
      <c r="A63" s="23" t="s">
        <v>58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8">
        <f t="shared" si="2"/>
        <v>0</v>
      </c>
    </row>
    <row r="64" spans="1:20" x14ac:dyDescent="0.2">
      <c r="A64" s="19" t="s">
        <v>59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68"/>
      <c r="Q64" s="68"/>
      <c r="R64" s="68"/>
      <c r="S64" s="68"/>
      <c r="T64" s="27"/>
    </row>
    <row r="65" spans="1:20" x14ac:dyDescent="0.2">
      <c r="A65" s="23" t="s">
        <v>60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8">
        <f>SUM(B65:S65)</f>
        <v>0</v>
      </c>
    </row>
    <row r="66" spans="1:20" x14ac:dyDescent="0.2">
      <c r="A66" s="23" t="s">
        <v>61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8">
        <f>SUM(B66:S66)</f>
        <v>0</v>
      </c>
    </row>
    <row r="67" spans="1:20" x14ac:dyDescent="0.2">
      <c r="A67" s="23" t="s">
        <v>62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8">
        <f>SUM(B67:S67)</f>
        <v>0</v>
      </c>
    </row>
    <row r="68" spans="1:20" x14ac:dyDescent="0.2">
      <c r="A68" s="19" t="s">
        <v>63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68"/>
      <c r="Q68" s="68"/>
      <c r="R68" s="68"/>
      <c r="S68" s="68"/>
      <c r="T68" s="27"/>
    </row>
    <row r="69" spans="1:20" x14ac:dyDescent="0.2">
      <c r="A69" s="23" t="s">
        <v>64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18">
        <f t="shared" ref="T69:T81" si="3">SUM(B69:S69)</f>
        <v>0</v>
      </c>
    </row>
    <row r="70" spans="1:20" x14ac:dyDescent="0.2">
      <c r="A70" s="23" t="s">
        <v>65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18">
        <f t="shared" si="3"/>
        <v>0</v>
      </c>
    </row>
    <row r="71" spans="1:20" x14ac:dyDescent="0.2">
      <c r="A71" s="23" t="s">
        <v>66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18">
        <f t="shared" si="3"/>
        <v>0</v>
      </c>
    </row>
    <row r="72" spans="1:20" x14ac:dyDescent="0.2">
      <c r="A72" s="23" t="s">
        <v>67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18">
        <f t="shared" si="3"/>
        <v>0</v>
      </c>
    </row>
    <row r="73" spans="1:20" x14ac:dyDescent="0.2">
      <c r="A73" s="23" t="s">
        <v>68</v>
      </c>
      <c r="B73" s="72"/>
      <c r="C73" s="72"/>
      <c r="D73" s="72"/>
      <c r="E73" s="72">
        <f>3</f>
        <v>3</v>
      </c>
      <c r="F73" s="72">
        <f>1</f>
        <v>1</v>
      </c>
      <c r="G73" s="72">
        <f>2+2+1</f>
        <v>5</v>
      </c>
      <c r="H73" s="72"/>
      <c r="I73" s="72"/>
      <c r="J73" s="72"/>
      <c r="K73" s="72"/>
      <c r="L73" s="72"/>
      <c r="M73" s="72"/>
      <c r="N73" s="72"/>
      <c r="O73" s="72"/>
      <c r="P73" s="72">
        <f>1</f>
        <v>1</v>
      </c>
      <c r="Q73" s="72"/>
      <c r="R73" s="72"/>
      <c r="S73" s="72"/>
      <c r="T73" s="18">
        <f t="shared" si="3"/>
        <v>10</v>
      </c>
    </row>
    <row r="74" spans="1:20" x14ac:dyDescent="0.2">
      <c r="A74" s="23" t="s">
        <v>69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8">
        <f t="shared" si="3"/>
        <v>0</v>
      </c>
    </row>
    <row r="75" spans="1:20" x14ac:dyDescent="0.2">
      <c r="A75" s="23" t="s">
        <v>70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8">
        <f t="shared" si="3"/>
        <v>0</v>
      </c>
    </row>
    <row r="76" spans="1:20" x14ac:dyDescent="0.2">
      <c r="A76" s="23" t="s">
        <v>71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8">
        <f t="shared" si="3"/>
        <v>0</v>
      </c>
    </row>
    <row r="77" spans="1:20" x14ac:dyDescent="0.2">
      <c r="A77" s="23" t="s">
        <v>72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8">
        <f t="shared" si="3"/>
        <v>0</v>
      </c>
    </row>
    <row r="78" spans="1:20" x14ac:dyDescent="0.2">
      <c r="A78" s="23" t="s">
        <v>73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18">
        <f t="shared" si="3"/>
        <v>0</v>
      </c>
    </row>
    <row r="79" spans="1:20" x14ac:dyDescent="0.2">
      <c r="A79" s="23" t="s">
        <v>74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18">
        <f t="shared" si="3"/>
        <v>0</v>
      </c>
    </row>
    <row r="80" spans="1:20" x14ac:dyDescent="0.2">
      <c r="A80" s="23" t="s">
        <v>75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18">
        <f t="shared" si="3"/>
        <v>0</v>
      </c>
    </row>
    <row r="81" spans="1:20" x14ac:dyDescent="0.2">
      <c r="A81" s="23" t="s">
        <v>76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18">
        <f t="shared" si="3"/>
        <v>0</v>
      </c>
    </row>
    <row r="82" spans="1:20" x14ac:dyDescent="0.2">
      <c r="A82" s="19" t="s">
        <v>77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68"/>
      <c r="Q82" s="68"/>
      <c r="R82" s="68"/>
      <c r="S82" s="68"/>
      <c r="T82" s="27"/>
    </row>
    <row r="83" spans="1:20" x14ac:dyDescent="0.2">
      <c r="A83" s="23" t="s">
        <v>78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8">
        <f t="shared" ref="T83:T89" si="4">SUM(B83:S83)</f>
        <v>0</v>
      </c>
    </row>
    <row r="84" spans="1:20" x14ac:dyDescent="0.2">
      <c r="A84" s="23" t="s">
        <v>79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8">
        <f t="shared" si="4"/>
        <v>0</v>
      </c>
    </row>
    <row r="85" spans="1:20" x14ac:dyDescent="0.2">
      <c r="A85" s="23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8">
        <f t="shared" si="4"/>
        <v>0</v>
      </c>
    </row>
    <row r="86" spans="1:20" x14ac:dyDescent="0.2">
      <c r="A86" s="23" t="s">
        <v>81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8">
        <f t="shared" si="4"/>
        <v>0</v>
      </c>
    </row>
    <row r="87" spans="1:20" x14ac:dyDescent="0.2">
      <c r="A87" s="23" t="s">
        <v>82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8">
        <f t="shared" si="4"/>
        <v>0</v>
      </c>
    </row>
    <row r="88" spans="1:20" x14ac:dyDescent="0.2">
      <c r="A88" s="23" t="s">
        <v>83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8">
        <f t="shared" si="4"/>
        <v>0</v>
      </c>
    </row>
    <row r="89" spans="1:20" x14ac:dyDescent="0.2">
      <c r="A89" s="23" t="s">
        <v>84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8">
        <f t="shared" si="4"/>
        <v>0</v>
      </c>
    </row>
    <row r="90" spans="1:20" x14ac:dyDescent="0.2">
      <c r="A90" s="19" t="s">
        <v>313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68"/>
      <c r="Q90" s="68"/>
      <c r="R90" s="68"/>
      <c r="S90" s="68"/>
      <c r="T90" s="27"/>
    </row>
    <row r="91" spans="1:20" ht="13.5" x14ac:dyDescent="0.2">
      <c r="A91" s="23" t="s">
        <v>314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8">
        <f>SUM(B91:S91)</f>
        <v>0</v>
      </c>
    </row>
    <row r="92" spans="1:20" x14ac:dyDescent="0.2">
      <c r="A92" s="23" t="s">
        <v>87</v>
      </c>
      <c r="B92" s="67"/>
      <c r="C92" s="67"/>
      <c r="D92" s="67"/>
      <c r="E92" s="67"/>
      <c r="F92" s="67"/>
      <c r="G92" s="67"/>
      <c r="H92" s="67"/>
      <c r="I92" s="67"/>
      <c r="J92" s="67"/>
      <c r="K92" s="67">
        <f>2</f>
        <v>2</v>
      </c>
      <c r="L92" s="67"/>
      <c r="M92" s="67"/>
      <c r="N92" s="67"/>
      <c r="O92" s="67"/>
      <c r="P92" s="67"/>
      <c r="Q92" s="67"/>
      <c r="R92" s="67"/>
      <c r="S92" s="67"/>
      <c r="T92" s="18">
        <f>SUM(B92:S92)</f>
        <v>2</v>
      </c>
    </row>
    <row r="93" spans="1:20" x14ac:dyDescent="0.2">
      <c r="A93" s="23" t="s">
        <v>88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8">
        <f>SUM(B93:S93)</f>
        <v>0</v>
      </c>
    </row>
    <row r="94" spans="1:20" x14ac:dyDescent="0.2">
      <c r="A94" s="19" t="s">
        <v>89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68"/>
      <c r="Q94" s="68"/>
      <c r="R94" s="68"/>
      <c r="S94" s="68"/>
      <c r="T94" s="27"/>
    </row>
    <row r="95" spans="1:20" x14ac:dyDescent="0.2">
      <c r="A95" s="23" t="s">
        <v>90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18">
        <f t="shared" ref="T95:T103" si="5">SUM(B95:S95)</f>
        <v>0</v>
      </c>
    </row>
    <row r="96" spans="1:20" x14ac:dyDescent="0.2">
      <c r="A96" s="23" t="s">
        <v>91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18">
        <f t="shared" si="5"/>
        <v>0</v>
      </c>
    </row>
    <row r="97" spans="1:20" x14ac:dyDescent="0.2">
      <c r="A97" s="23" t="s">
        <v>92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18">
        <f t="shared" si="5"/>
        <v>0</v>
      </c>
    </row>
    <row r="98" spans="1:20" x14ac:dyDescent="0.2">
      <c r="A98" s="23" t="s">
        <v>93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18">
        <f t="shared" si="5"/>
        <v>0</v>
      </c>
    </row>
    <row r="99" spans="1:20" x14ac:dyDescent="0.2">
      <c r="A99" s="23" t="s">
        <v>94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18">
        <f t="shared" si="5"/>
        <v>0</v>
      </c>
    </row>
    <row r="100" spans="1:20" x14ac:dyDescent="0.2">
      <c r="A100" s="23" t="s">
        <v>95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18">
        <f t="shared" si="5"/>
        <v>0</v>
      </c>
    </row>
    <row r="101" spans="1:20" x14ac:dyDescent="0.2">
      <c r="A101" s="23" t="s">
        <v>96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18">
        <f t="shared" si="5"/>
        <v>0</v>
      </c>
    </row>
    <row r="102" spans="1:20" x14ac:dyDescent="0.2">
      <c r="A102" s="23" t="s">
        <v>97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18">
        <f t="shared" si="5"/>
        <v>0</v>
      </c>
    </row>
    <row r="103" spans="1:20" x14ac:dyDescent="0.2">
      <c r="A103" s="23" t="s">
        <v>98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18">
        <f t="shared" si="5"/>
        <v>0</v>
      </c>
    </row>
    <row r="104" spans="1:20" x14ac:dyDescent="0.2">
      <c r="A104" s="19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27"/>
    </row>
    <row r="105" spans="1:20" x14ac:dyDescent="0.2">
      <c r="A105" s="23" t="s">
        <v>100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8">
        <f>SUM(B105:S105)</f>
        <v>0</v>
      </c>
    </row>
    <row r="106" spans="1:20" x14ac:dyDescent="0.2">
      <c r="A106" s="19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27"/>
    </row>
    <row r="107" spans="1:20" x14ac:dyDescent="0.2">
      <c r="A107" s="23" t="s">
        <v>102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8">
        <f>SUM(B107:S107)</f>
        <v>0</v>
      </c>
    </row>
    <row r="108" spans="1:20" x14ac:dyDescent="0.2">
      <c r="A108" s="23" t="s">
        <v>103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18">
        <f>SUM(B108:S108)</f>
        <v>0</v>
      </c>
    </row>
    <row r="109" spans="1:20" x14ac:dyDescent="0.2">
      <c r="A109" s="19" t="s">
        <v>104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27"/>
    </row>
    <row r="110" spans="1:20" x14ac:dyDescent="0.2">
      <c r="A110" s="23" t="s">
        <v>105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18">
        <f>SUM(B110:S110)</f>
        <v>0</v>
      </c>
    </row>
    <row r="111" spans="1:20" x14ac:dyDescent="0.2">
      <c r="A111" s="23" t="s">
        <v>106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18">
        <f>SUM(B111:S111)</f>
        <v>0</v>
      </c>
    </row>
    <row r="112" spans="1:20" x14ac:dyDescent="0.2">
      <c r="A112" s="23" t="s">
        <v>416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18">
        <f>SUM(B112:S112)</f>
        <v>0</v>
      </c>
    </row>
    <row r="113" spans="1:20" x14ac:dyDescent="0.2">
      <c r="A113" s="23" t="s">
        <v>107</v>
      </c>
      <c r="B113" s="72"/>
      <c r="C113" s="72"/>
      <c r="D113" s="72"/>
      <c r="E113" s="72">
        <f>2+1+1+2+1+1+1+1+1</f>
        <v>11</v>
      </c>
      <c r="F113" s="72"/>
      <c r="G113" s="72"/>
      <c r="H113" s="72">
        <f>2+1</f>
        <v>3</v>
      </c>
      <c r="I113" s="72">
        <f>1+1</f>
        <v>2</v>
      </c>
      <c r="J113" s="72"/>
      <c r="K113" s="72"/>
      <c r="L113" s="72"/>
      <c r="M113" s="72">
        <f>1</f>
        <v>1</v>
      </c>
      <c r="N113" s="72">
        <f>2+1</f>
        <v>3</v>
      </c>
      <c r="O113" s="72"/>
      <c r="P113" s="72"/>
      <c r="Q113" s="72"/>
      <c r="R113" s="72"/>
      <c r="S113" s="72"/>
      <c r="T113" s="18">
        <f>SUM(B113:S113)</f>
        <v>20</v>
      </c>
    </row>
    <row r="114" spans="1:20" x14ac:dyDescent="0.2">
      <c r="A114" s="19" t="s">
        <v>108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27"/>
    </row>
    <row r="115" spans="1:20" x14ac:dyDescent="0.2">
      <c r="A115" s="23" t="s">
        <v>109</v>
      </c>
      <c r="B115" s="67"/>
      <c r="C115" s="67"/>
      <c r="D115" s="67"/>
      <c r="E115" s="67"/>
      <c r="F115" s="67"/>
      <c r="G115" s="67">
        <f>1</f>
        <v>1</v>
      </c>
      <c r="H115" s="67"/>
      <c r="I115" s="67"/>
      <c r="J115" s="67"/>
      <c r="K115" s="67"/>
      <c r="L115" s="67"/>
      <c r="M115" s="67"/>
      <c r="N115" s="67"/>
      <c r="O115" s="67"/>
      <c r="P115" s="67">
        <f>1</f>
        <v>1</v>
      </c>
      <c r="Q115" s="67"/>
      <c r="R115" s="67"/>
      <c r="S115" s="67"/>
      <c r="T115" s="18">
        <f>SUM(B115:S115)</f>
        <v>2</v>
      </c>
    </row>
    <row r="116" spans="1:20" x14ac:dyDescent="0.2">
      <c r="A116" s="19" t="s">
        <v>110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27"/>
    </row>
    <row r="117" spans="1:20" x14ac:dyDescent="0.2">
      <c r="A117" s="30" t="s">
        <v>315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18">
        <f t="shared" ref="T117:T127" si="6">SUM(B117:S117)</f>
        <v>0</v>
      </c>
    </row>
    <row r="118" spans="1:20" x14ac:dyDescent="0.2">
      <c r="A118" s="23" t="s">
        <v>112</v>
      </c>
      <c r="B118" s="72"/>
      <c r="C118" s="72"/>
      <c r="D118" s="72"/>
      <c r="E118" s="72">
        <v>1</v>
      </c>
      <c r="F118" s="72">
        <f>1</f>
        <v>1</v>
      </c>
      <c r="G118" s="72"/>
      <c r="H118" s="72">
        <f>1</f>
        <v>1</v>
      </c>
      <c r="I118" s="72"/>
      <c r="J118" s="72"/>
      <c r="K118" s="72"/>
      <c r="L118" s="72"/>
      <c r="M118" s="72"/>
      <c r="N118" s="72">
        <f>1+1</f>
        <v>2</v>
      </c>
      <c r="O118" s="72">
        <f>2</f>
        <v>2</v>
      </c>
      <c r="P118" s="72"/>
      <c r="Q118" s="72"/>
      <c r="R118" s="72"/>
      <c r="S118" s="72"/>
      <c r="T118" s="18">
        <f t="shared" si="6"/>
        <v>7</v>
      </c>
    </row>
    <row r="119" spans="1:20" x14ac:dyDescent="0.2">
      <c r="A119" s="23" t="s">
        <v>113</v>
      </c>
      <c r="B119" s="72"/>
      <c r="C119" s="72"/>
      <c r="D119" s="72"/>
      <c r="E119" s="72">
        <f>1+1</f>
        <v>2</v>
      </c>
      <c r="F119" s="72"/>
      <c r="G119" s="72"/>
      <c r="H119" s="72"/>
      <c r="I119" s="72">
        <f>1</f>
        <v>1</v>
      </c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18">
        <f t="shared" si="6"/>
        <v>3</v>
      </c>
    </row>
    <row r="120" spans="1:20" x14ac:dyDescent="0.2">
      <c r="A120" s="23" t="s">
        <v>114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18">
        <f t="shared" si="6"/>
        <v>0</v>
      </c>
    </row>
    <row r="121" spans="1:20" x14ac:dyDescent="0.2">
      <c r="A121" s="23" t="s">
        <v>115</v>
      </c>
      <c r="B121" s="72"/>
      <c r="C121" s="72"/>
      <c r="D121" s="72"/>
      <c r="E121" s="72"/>
      <c r="F121" s="72"/>
      <c r="G121" s="72"/>
      <c r="H121" s="72">
        <f>1</f>
        <v>1</v>
      </c>
      <c r="I121" s="72"/>
      <c r="J121" s="72"/>
      <c r="K121" s="72"/>
      <c r="L121" s="72"/>
      <c r="M121" s="72">
        <f>1</f>
        <v>1</v>
      </c>
      <c r="N121" s="72">
        <f>1</f>
        <v>1</v>
      </c>
      <c r="O121" s="72"/>
      <c r="P121" s="72"/>
      <c r="Q121" s="72"/>
      <c r="R121" s="72"/>
      <c r="S121" s="72"/>
      <c r="T121" s="18">
        <f t="shared" si="6"/>
        <v>3</v>
      </c>
    </row>
    <row r="122" spans="1:20" x14ac:dyDescent="0.2">
      <c r="A122" s="23" t="s">
        <v>116</v>
      </c>
      <c r="B122" s="72"/>
      <c r="C122" s="72">
        <f>1</f>
        <v>1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>
        <f>1</f>
        <v>1</v>
      </c>
      <c r="O122" s="72">
        <f>1</f>
        <v>1</v>
      </c>
      <c r="P122" s="72"/>
      <c r="Q122" s="72"/>
      <c r="R122" s="72"/>
      <c r="S122" s="72"/>
      <c r="T122" s="18">
        <f t="shared" si="6"/>
        <v>3</v>
      </c>
    </row>
    <row r="123" spans="1:20" x14ac:dyDescent="0.2">
      <c r="A123" s="23" t="s">
        <v>117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18">
        <f t="shared" si="6"/>
        <v>0</v>
      </c>
    </row>
    <row r="124" spans="1:20" x14ac:dyDescent="0.2">
      <c r="A124" s="30" t="s">
        <v>316</v>
      </c>
      <c r="B124" s="72"/>
      <c r="C124" s="72"/>
      <c r="D124" s="72"/>
      <c r="E124" s="72"/>
      <c r="F124" s="72"/>
      <c r="G124" s="72">
        <f>2</f>
        <v>2</v>
      </c>
      <c r="H124" s="72">
        <f>1+1</f>
        <v>2</v>
      </c>
      <c r="I124" s="72"/>
      <c r="J124" s="72"/>
      <c r="K124" s="72"/>
      <c r="L124" s="72"/>
      <c r="M124" s="72"/>
      <c r="N124" s="72"/>
      <c r="O124" s="72">
        <f>3</f>
        <v>3</v>
      </c>
      <c r="P124" s="72"/>
      <c r="Q124" s="72"/>
      <c r="R124" s="72"/>
      <c r="S124" s="72"/>
      <c r="T124" s="18">
        <f t="shared" si="6"/>
        <v>7</v>
      </c>
    </row>
    <row r="125" spans="1:20" x14ac:dyDescent="0.2">
      <c r="A125" s="23" t="s">
        <v>119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18">
        <f t="shared" si="6"/>
        <v>0</v>
      </c>
    </row>
    <row r="126" spans="1:20" x14ac:dyDescent="0.2">
      <c r="A126" s="23" t="s">
        <v>120</v>
      </c>
      <c r="B126" s="69"/>
      <c r="C126" s="69"/>
      <c r="D126" s="69"/>
      <c r="E126" s="69">
        <f>1+1</f>
        <v>2</v>
      </c>
      <c r="F126" s="69">
        <f>1+1+1+1</f>
        <v>4</v>
      </c>
      <c r="G126" s="69">
        <f>1+1+1</f>
        <v>3</v>
      </c>
      <c r="H126" s="69">
        <f>2+1</f>
        <v>3</v>
      </c>
      <c r="I126" s="69"/>
      <c r="J126" s="69"/>
      <c r="K126" s="67"/>
      <c r="L126" s="67"/>
      <c r="M126" s="67"/>
      <c r="N126" s="67">
        <f>1</f>
        <v>1</v>
      </c>
      <c r="O126" s="67">
        <f>3</f>
        <v>3</v>
      </c>
      <c r="P126" s="67"/>
      <c r="Q126" s="67"/>
      <c r="R126" s="67"/>
      <c r="S126" s="67"/>
      <c r="T126" s="18">
        <f t="shared" si="6"/>
        <v>16</v>
      </c>
    </row>
    <row r="127" spans="1:20" x14ac:dyDescent="0.2">
      <c r="A127" s="23" t="s">
        <v>121</v>
      </c>
      <c r="B127" s="72"/>
      <c r="C127" s="72"/>
      <c r="D127" s="72"/>
      <c r="E127" s="72"/>
      <c r="F127" s="72"/>
      <c r="G127" s="72">
        <f>1</f>
        <v>1</v>
      </c>
      <c r="H127" s="72">
        <f>1</f>
        <v>1</v>
      </c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18">
        <f t="shared" si="6"/>
        <v>2</v>
      </c>
    </row>
    <row r="128" spans="1:20" x14ac:dyDescent="0.2">
      <c r="A128" s="19" t="s">
        <v>122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27"/>
    </row>
    <row r="129" spans="1:20" x14ac:dyDescent="0.2">
      <c r="A129" s="23" t="s">
        <v>123</v>
      </c>
      <c r="B129" s="69"/>
      <c r="C129" s="69">
        <f>5</f>
        <v>5</v>
      </c>
      <c r="D129" s="69"/>
      <c r="E129" s="69">
        <f>3+3+1</f>
        <v>7</v>
      </c>
      <c r="F129" s="69"/>
      <c r="G129" s="69">
        <f>2+1</f>
        <v>3</v>
      </c>
      <c r="H129" s="69"/>
      <c r="I129" s="69"/>
      <c r="J129" s="69"/>
      <c r="K129" s="67"/>
      <c r="L129" s="67"/>
      <c r="M129" s="67">
        <f>1</f>
        <v>1</v>
      </c>
      <c r="N129" s="67"/>
      <c r="O129" s="67">
        <f>1</f>
        <v>1</v>
      </c>
      <c r="P129" s="67"/>
      <c r="Q129" s="67"/>
      <c r="R129" s="67"/>
      <c r="S129" s="67"/>
      <c r="T129" s="18">
        <f t="shared" ref="T129:T139" si="7">SUM(B129:S129)</f>
        <v>17</v>
      </c>
    </row>
    <row r="130" spans="1:20" x14ac:dyDescent="0.2">
      <c r="A130" s="23" t="s">
        <v>317</v>
      </c>
      <c r="B130" s="69"/>
      <c r="C130" s="69"/>
      <c r="D130" s="69"/>
      <c r="E130" s="69">
        <f>3+1</f>
        <v>4</v>
      </c>
      <c r="F130" s="69"/>
      <c r="G130" s="69"/>
      <c r="H130" s="69">
        <f>1</f>
        <v>1</v>
      </c>
      <c r="I130" s="69">
        <f>1</f>
        <v>1</v>
      </c>
      <c r="J130" s="69"/>
      <c r="K130" s="67"/>
      <c r="L130" s="67"/>
      <c r="M130" s="67"/>
      <c r="N130" s="67"/>
      <c r="O130" s="67">
        <f>1</f>
        <v>1</v>
      </c>
      <c r="P130" s="67">
        <f>1</f>
        <v>1</v>
      </c>
      <c r="Q130" s="67"/>
      <c r="R130" s="67"/>
      <c r="S130" s="67"/>
      <c r="T130" s="18">
        <f t="shared" si="7"/>
        <v>8</v>
      </c>
    </row>
    <row r="131" spans="1:20" x14ac:dyDescent="0.2">
      <c r="A131" s="23" t="s">
        <v>125</v>
      </c>
      <c r="B131" s="69"/>
      <c r="C131" s="69"/>
      <c r="D131" s="69"/>
      <c r="E131" s="69">
        <f>1+1+1+6+1</f>
        <v>10</v>
      </c>
      <c r="F131" s="69"/>
      <c r="G131" s="69"/>
      <c r="H131" s="69"/>
      <c r="I131" s="69"/>
      <c r="J131" s="69"/>
      <c r="K131" s="67"/>
      <c r="L131" s="67"/>
      <c r="M131" s="67"/>
      <c r="N131" s="67"/>
      <c r="O131" s="67"/>
      <c r="P131" s="67"/>
      <c r="Q131" s="67"/>
      <c r="R131" s="67"/>
      <c r="S131" s="67"/>
      <c r="T131" s="18">
        <f t="shared" si="7"/>
        <v>10</v>
      </c>
    </row>
    <row r="132" spans="1:20" x14ac:dyDescent="0.2">
      <c r="A132" s="23" t="s">
        <v>279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7"/>
      <c r="L132" s="67"/>
      <c r="M132" s="67"/>
      <c r="N132" s="67"/>
      <c r="O132" s="67"/>
      <c r="P132" s="67"/>
      <c r="Q132" s="67"/>
      <c r="R132" s="67"/>
      <c r="S132" s="67"/>
      <c r="T132" s="18">
        <f t="shared" si="7"/>
        <v>0</v>
      </c>
    </row>
    <row r="133" spans="1:20" x14ac:dyDescent="0.2">
      <c r="A133" s="23" t="s">
        <v>126</v>
      </c>
      <c r="B133" s="69"/>
      <c r="C133" s="69"/>
      <c r="D133" s="69"/>
      <c r="E133" s="69">
        <f>1+2+1+1</f>
        <v>5</v>
      </c>
      <c r="F133" s="69">
        <f>2+6+1+2+3+2+1</f>
        <v>17</v>
      </c>
      <c r="G133" s="69"/>
      <c r="H133" s="69"/>
      <c r="I133" s="69">
        <f>1</f>
        <v>1</v>
      </c>
      <c r="J133" s="69"/>
      <c r="K133" s="67"/>
      <c r="L133" s="67"/>
      <c r="M133" s="67"/>
      <c r="N133" s="67"/>
      <c r="O133" s="67">
        <f>2</f>
        <v>2</v>
      </c>
      <c r="P133" s="67">
        <f>1+1</f>
        <v>2</v>
      </c>
      <c r="Q133" s="67"/>
      <c r="R133" s="67"/>
      <c r="S133" s="67"/>
      <c r="T133" s="18">
        <f t="shared" si="7"/>
        <v>27</v>
      </c>
    </row>
    <row r="134" spans="1:20" x14ac:dyDescent="0.2">
      <c r="A134" s="23" t="s">
        <v>127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7"/>
      <c r="L134" s="67"/>
      <c r="M134" s="67"/>
      <c r="N134" s="67"/>
      <c r="O134" s="67"/>
      <c r="P134" s="67"/>
      <c r="Q134" s="67"/>
      <c r="R134" s="67"/>
      <c r="S134" s="67"/>
      <c r="T134" s="18">
        <f t="shared" si="7"/>
        <v>0</v>
      </c>
    </row>
    <row r="135" spans="1:20" x14ac:dyDescent="0.2">
      <c r="A135" s="23" t="s">
        <v>128</v>
      </c>
      <c r="B135" s="69"/>
      <c r="C135" s="69"/>
      <c r="D135" s="69"/>
      <c r="E135" s="69">
        <f>1</f>
        <v>1</v>
      </c>
      <c r="F135" s="69"/>
      <c r="G135" s="69">
        <f>2</f>
        <v>2</v>
      </c>
      <c r="H135" s="69"/>
      <c r="I135" s="69"/>
      <c r="J135" s="69"/>
      <c r="K135" s="67"/>
      <c r="L135" s="67"/>
      <c r="M135" s="67">
        <f>2</f>
        <v>2</v>
      </c>
      <c r="N135" s="67"/>
      <c r="O135" s="67"/>
      <c r="P135" s="67">
        <f>1</f>
        <v>1</v>
      </c>
      <c r="Q135" s="67"/>
      <c r="R135" s="67"/>
      <c r="S135" s="67"/>
      <c r="T135" s="18">
        <f t="shared" si="7"/>
        <v>6</v>
      </c>
    </row>
    <row r="136" spans="1:20" x14ac:dyDescent="0.2">
      <c r="A136" s="23" t="s">
        <v>129</v>
      </c>
      <c r="B136" s="69"/>
      <c r="C136" s="69"/>
      <c r="D136" s="69"/>
      <c r="E136" s="69"/>
      <c r="F136" s="69">
        <f>1</f>
        <v>1</v>
      </c>
      <c r="G136" s="69"/>
      <c r="H136" s="69"/>
      <c r="I136" s="69">
        <f>1</f>
        <v>1</v>
      </c>
      <c r="J136" s="69"/>
      <c r="K136" s="67"/>
      <c r="L136" s="67"/>
      <c r="M136" s="67"/>
      <c r="N136" s="67"/>
      <c r="O136" s="67">
        <f>1</f>
        <v>1</v>
      </c>
      <c r="P136" s="67"/>
      <c r="Q136" s="67"/>
      <c r="R136" s="67"/>
      <c r="S136" s="67"/>
      <c r="T136" s="18">
        <f t="shared" si="7"/>
        <v>3</v>
      </c>
    </row>
    <row r="137" spans="1:20" x14ac:dyDescent="0.2">
      <c r="A137" s="23" t="s">
        <v>130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7"/>
      <c r="L137" s="67"/>
      <c r="M137" s="67"/>
      <c r="N137" s="67"/>
      <c r="O137" s="67"/>
      <c r="P137" s="67"/>
      <c r="Q137" s="67"/>
      <c r="R137" s="67"/>
      <c r="S137" s="67"/>
      <c r="T137" s="18">
        <f t="shared" si="7"/>
        <v>0</v>
      </c>
    </row>
    <row r="138" spans="1:20" x14ac:dyDescent="0.2">
      <c r="A138" s="23" t="s">
        <v>131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7"/>
      <c r="L138" s="67"/>
      <c r="M138" s="67"/>
      <c r="N138" s="67"/>
      <c r="O138" s="67"/>
      <c r="P138" s="67"/>
      <c r="Q138" s="67"/>
      <c r="R138" s="67"/>
      <c r="S138" s="67"/>
      <c r="T138" s="18">
        <f t="shared" si="7"/>
        <v>0</v>
      </c>
    </row>
    <row r="139" spans="1:20" x14ac:dyDescent="0.2">
      <c r="A139" s="23" t="s">
        <v>132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7"/>
      <c r="L139" s="67"/>
      <c r="M139" s="67"/>
      <c r="N139" s="67"/>
      <c r="O139" s="67"/>
      <c r="P139" s="67"/>
      <c r="Q139" s="67"/>
      <c r="R139" s="67"/>
      <c r="S139" s="67"/>
      <c r="T139" s="18">
        <f t="shared" si="7"/>
        <v>0</v>
      </c>
    </row>
    <row r="140" spans="1:20" x14ac:dyDescent="0.2">
      <c r="A140" s="19" t="s">
        <v>133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27"/>
    </row>
    <row r="141" spans="1:20" x14ac:dyDescent="0.2">
      <c r="A141" s="23" t="s">
        <v>134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8">
        <f>SUM(B141:S141)</f>
        <v>0</v>
      </c>
    </row>
    <row r="142" spans="1:20" x14ac:dyDescent="0.2">
      <c r="A142" s="19" t="s">
        <v>135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27"/>
    </row>
    <row r="143" spans="1:20" x14ac:dyDescent="0.2">
      <c r="A143" s="23" t="s">
        <v>136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>
        <f>2</f>
        <v>2</v>
      </c>
      <c r="N143" s="72"/>
      <c r="O143" s="72"/>
      <c r="P143" s="72"/>
      <c r="Q143" s="72"/>
      <c r="R143" s="72"/>
      <c r="S143" s="72"/>
      <c r="T143" s="18">
        <f t="shared" ref="T143:T151" si="8">SUM(B143:S143)</f>
        <v>2</v>
      </c>
    </row>
    <row r="144" spans="1:20" x14ac:dyDescent="0.2">
      <c r="A144" s="23" t="s">
        <v>137</v>
      </c>
      <c r="B144" s="72"/>
      <c r="C144" s="72"/>
      <c r="D144" s="72"/>
      <c r="E144" s="72">
        <f>8+1+4+2</f>
        <v>15</v>
      </c>
      <c r="F144" s="72"/>
      <c r="G144" s="72"/>
      <c r="H144" s="72"/>
      <c r="I144" s="72">
        <f>1</f>
        <v>1</v>
      </c>
      <c r="J144" s="72"/>
      <c r="K144" s="72"/>
      <c r="L144" s="72"/>
      <c r="M144" s="72">
        <f>2</f>
        <v>2</v>
      </c>
      <c r="N144" s="72"/>
      <c r="O144" s="72"/>
      <c r="P144" s="72"/>
      <c r="Q144" s="72"/>
      <c r="R144" s="72"/>
      <c r="S144" s="72"/>
      <c r="T144" s="18">
        <f t="shared" si="8"/>
        <v>18</v>
      </c>
    </row>
    <row r="145" spans="1:20" x14ac:dyDescent="0.2">
      <c r="A145" s="23" t="s">
        <v>138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18">
        <f t="shared" si="8"/>
        <v>0</v>
      </c>
    </row>
    <row r="146" spans="1:20" x14ac:dyDescent="0.2">
      <c r="A146" s="23" t="s">
        <v>139</v>
      </c>
      <c r="B146" s="72"/>
      <c r="C146" s="72"/>
      <c r="D146" s="72"/>
      <c r="E146" s="72"/>
      <c r="F146" s="72"/>
      <c r="G146" s="72"/>
      <c r="H146" s="72">
        <f>1</f>
        <v>1</v>
      </c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18">
        <f t="shared" si="8"/>
        <v>1</v>
      </c>
    </row>
    <row r="147" spans="1:20" x14ac:dyDescent="0.2">
      <c r="A147" s="23" t="s">
        <v>140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18">
        <f t="shared" si="8"/>
        <v>0</v>
      </c>
    </row>
    <row r="148" spans="1:20" x14ac:dyDescent="0.2">
      <c r="A148" s="23" t="s">
        <v>141</v>
      </c>
      <c r="B148" s="72"/>
      <c r="C148" s="72"/>
      <c r="D148" s="72"/>
      <c r="E148" s="72"/>
      <c r="F148" s="72"/>
      <c r="G148" s="72">
        <f>3+1</f>
        <v>4</v>
      </c>
      <c r="H148" s="72">
        <f>6</f>
        <v>6</v>
      </c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18">
        <f t="shared" si="8"/>
        <v>10</v>
      </c>
    </row>
    <row r="149" spans="1:20" x14ac:dyDescent="0.2">
      <c r="A149" s="19" t="s">
        <v>142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27"/>
    </row>
    <row r="150" spans="1:20" x14ac:dyDescent="0.2">
      <c r="A150" s="23" t="s">
        <v>143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7"/>
      <c r="L150" s="67"/>
      <c r="M150" s="67"/>
      <c r="N150" s="67"/>
      <c r="O150" s="67"/>
      <c r="P150" s="67"/>
      <c r="Q150" s="67"/>
      <c r="R150" s="67"/>
      <c r="S150" s="67"/>
      <c r="T150" s="18">
        <f t="shared" si="8"/>
        <v>0</v>
      </c>
    </row>
    <row r="151" spans="1:20" x14ac:dyDescent="0.2">
      <c r="A151" s="23" t="s">
        <v>440</v>
      </c>
      <c r="B151" s="69"/>
      <c r="C151" s="69">
        <f>1</f>
        <v>1</v>
      </c>
      <c r="D151" s="69"/>
      <c r="E151" s="69"/>
      <c r="F151" s="69">
        <f>1</f>
        <v>1</v>
      </c>
      <c r="G151" s="69">
        <f>1+3+10</f>
        <v>14</v>
      </c>
      <c r="H151" s="69">
        <f>8+1</f>
        <v>9</v>
      </c>
      <c r="I151" s="69"/>
      <c r="J151" s="69"/>
      <c r="K151" s="67">
        <f>5</f>
        <v>5</v>
      </c>
      <c r="L151" s="67"/>
      <c r="M151" s="67"/>
      <c r="N151" s="67"/>
      <c r="O151" s="67">
        <f>2</f>
        <v>2</v>
      </c>
      <c r="P151" s="67"/>
      <c r="Q151" s="67"/>
      <c r="R151" s="67"/>
      <c r="S151" s="67"/>
      <c r="T151" s="18">
        <f t="shared" si="8"/>
        <v>32</v>
      </c>
    </row>
    <row r="152" spans="1:20" x14ac:dyDescent="0.2">
      <c r="A152" s="30" t="s">
        <v>287</v>
      </c>
      <c r="B152" s="69"/>
      <c r="C152" s="69"/>
      <c r="D152" s="69"/>
      <c r="E152" s="69"/>
      <c r="F152" s="69">
        <f>1</f>
        <v>1</v>
      </c>
      <c r="G152" s="69">
        <f>1+1+1</f>
        <v>3</v>
      </c>
      <c r="H152" s="69"/>
      <c r="I152" s="69"/>
      <c r="J152" s="69"/>
      <c r="K152" s="67"/>
      <c r="L152" s="67"/>
      <c r="M152" s="67"/>
      <c r="N152" s="67"/>
      <c r="O152" s="67"/>
      <c r="P152" s="67"/>
      <c r="Q152" s="67"/>
      <c r="R152" s="67"/>
      <c r="S152" s="67"/>
      <c r="T152" s="18">
        <f>SUM(B152:S152)</f>
        <v>4</v>
      </c>
    </row>
    <row r="153" spans="1:20" x14ac:dyDescent="0.2">
      <c r="A153" s="23" t="s">
        <v>146</v>
      </c>
      <c r="B153" s="69"/>
      <c r="C153" s="69"/>
      <c r="D153" s="69">
        <f>3+3</f>
        <v>6</v>
      </c>
      <c r="E153" s="69"/>
      <c r="F153" s="69"/>
      <c r="G153" s="69">
        <f>1</f>
        <v>1</v>
      </c>
      <c r="H153" s="69"/>
      <c r="I153" s="69"/>
      <c r="J153" s="69"/>
      <c r="K153" s="67"/>
      <c r="L153" s="67"/>
      <c r="M153" s="67"/>
      <c r="N153" s="67"/>
      <c r="O153" s="67">
        <f>1</f>
        <v>1</v>
      </c>
      <c r="P153" s="67"/>
      <c r="Q153" s="67"/>
      <c r="R153" s="67"/>
      <c r="S153" s="67"/>
      <c r="T153" s="18">
        <f>SUM(B153:S153)</f>
        <v>8</v>
      </c>
    </row>
    <row r="154" spans="1:20" x14ac:dyDescent="0.2">
      <c r="A154" s="23" t="s">
        <v>334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7"/>
      <c r="L154" s="67"/>
      <c r="M154" s="67"/>
      <c r="N154" s="67"/>
      <c r="O154" s="67"/>
      <c r="P154" s="67"/>
      <c r="Q154" s="67"/>
      <c r="R154" s="67"/>
      <c r="S154" s="67"/>
      <c r="T154" s="18">
        <f>SUM(B154:S154)</f>
        <v>0</v>
      </c>
    </row>
    <row r="155" spans="1:20" x14ac:dyDescent="0.2">
      <c r="A155" s="23" t="s">
        <v>147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18">
        <f>SUM(B155:S155)</f>
        <v>0</v>
      </c>
    </row>
    <row r="156" spans="1:20" x14ac:dyDescent="0.2">
      <c r="A156" s="23" t="s">
        <v>148</v>
      </c>
      <c r="B156" s="72"/>
      <c r="C156" s="72"/>
      <c r="D156" s="72">
        <f>1</f>
        <v>1</v>
      </c>
      <c r="E156" s="72">
        <f>2+1+1</f>
        <v>4</v>
      </c>
      <c r="F156" s="72">
        <f>3+3+2+2+1</f>
        <v>11</v>
      </c>
      <c r="G156" s="72">
        <f>5+2+1</f>
        <v>8</v>
      </c>
      <c r="H156" s="72">
        <f>4+1</f>
        <v>5</v>
      </c>
      <c r="I156" s="72"/>
      <c r="J156" s="72"/>
      <c r="K156" s="72">
        <f>3</f>
        <v>3</v>
      </c>
      <c r="L156" s="72"/>
      <c r="M156" s="72"/>
      <c r="N156" s="72">
        <f>2</f>
        <v>2</v>
      </c>
      <c r="O156" s="72">
        <f>3</f>
        <v>3</v>
      </c>
      <c r="P156" s="72"/>
      <c r="Q156" s="72"/>
      <c r="R156" s="72"/>
      <c r="S156" s="72"/>
      <c r="T156" s="18">
        <f>SUM(B156:S156)</f>
        <v>37</v>
      </c>
    </row>
    <row r="157" spans="1:20" x14ac:dyDescent="0.2">
      <c r="A157" s="19" t="s">
        <v>149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27"/>
    </row>
    <row r="158" spans="1:20" x14ac:dyDescent="0.2">
      <c r="A158" s="23" t="s">
        <v>150</v>
      </c>
      <c r="B158" s="69"/>
      <c r="C158" s="69"/>
      <c r="D158" s="69"/>
      <c r="E158" s="69"/>
      <c r="F158" s="69"/>
      <c r="G158" s="69"/>
      <c r="H158" s="69">
        <f>1</f>
        <v>1</v>
      </c>
      <c r="I158" s="69"/>
      <c r="J158" s="69"/>
      <c r="K158" s="67"/>
      <c r="L158" s="67"/>
      <c r="M158" s="67"/>
      <c r="N158" s="67"/>
      <c r="O158" s="67">
        <f>2</f>
        <v>2</v>
      </c>
      <c r="P158" s="67">
        <f>3</f>
        <v>3</v>
      </c>
      <c r="Q158" s="67"/>
      <c r="R158" s="67"/>
      <c r="S158" s="67"/>
      <c r="T158" s="18">
        <f>SUM(B158:S158)</f>
        <v>6</v>
      </c>
    </row>
    <row r="159" spans="1:20" x14ac:dyDescent="0.2">
      <c r="A159" s="23" t="s">
        <v>151</v>
      </c>
      <c r="B159" s="69"/>
      <c r="C159" s="69"/>
      <c r="D159" s="69">
        <f>4</f>
        <v>4</v>
      </c>
      <c r="E159" s="69">
        <f>2+1+1</f>
        <v>4</v>
      </c>
      <c r="F159" s="69">
        <f>2+1</f>
        <v>3</v>
      </c>
      <c r="G159" s="69">
        <f>1</f>
        <v>1</v>
      </c>
      <c r="H159" s="69">
        <f>3+1</f>
        <v>4</v>
      </c>
      <c r="I159" s="69"/>
      <c r="J159" s="69"/>
      <c r="K159" s="67">
        <f>2</f>
        <v>2</v>
      </c>
      <c r="L159" s="67"/>
      <c r="M159" s="67"/>
      <c r="N159" s="67"/>
      <c r="O159" s="67">
        <f>15</f>
        <v>15</v>
      </c>
      <c r="P159" s="67">
        <f>1+2</f>
        <v>3</v>
      </c>
      <c r="Q159" s="67"/>
      <c r="R159" s="67"/>
      <c r="S159" s="67"/>
      <c r="T159" s="18">
        <f>SUM(B159:S159)</f>
        <v>36</v>
      </c>
    </row>
    <row r="160" spans="1:20" x14ac:dyDescent="0.2">
      <c r="A160" s="23" t="s">
        <v>152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7"/>
      <c r="L160" s="67"/>
      <c r="M160" s="67"/>
      <c r="N160" s="67"/>
      <c r="O160" s="67"/>
      <c r="P160" s="67"/>
      <c r="Q160" s="67"/>
      <c r="R160" s="67"/>
      <c r="S160" s="67"/>
      <c r="T160" s="18">
        <f>SUM(B160:S160)</f>
        <v>0</v>
      </c>
    </row>
    <row r="161" spans="1:21" x14ac:dyDescent="0.2">
      <c r="A161" s="23" t="s">
        <v>153</v>
      </c>
      <c r="B161" s="69"/>
      <c r="C161" s="69">
        <f>5</f>
        <v>5</v>
      </c>
      <c r="D161" s="69"/>
      <c r="E161" s="69">
        <f>2+1</f>
        <v>3</v>
      </c>
      <c r="F161" s="69">
        <f>3</f>
        <v>3</v>
      </c>
      <c r="G161" s="69">
        <f>1+6+1</f>
        <v>8</v>
      </c>
      <c r="H161" s="69">
        <f>10</f>
        <v>10</v>
      </c>
      <c r="I161" s="69">
        <f>3</f>
        <v>3</v>
      </c>
      <c r="J161" s="69"/>
      <c r="K161" s="67">
        <f>7</f>
        <v>7</v>
      </c>
      <c r="L161" s="67"/>
      <c r="M161" s="67"/>
      <c r="N161" s="67">
        <f>2+1</f>
        <v>3</v>
      </c>
      <c r="O161" s="67">
        <f>2</f>
        <v>2</v>
      </c>
      <c r="P161" s="67"/>
      <c r="Q161" s="67"/>
      <c r="R161" s="67"/>
      <c r="S161" s="67"/>
      <c r="T161" s="18">
        <f>SUM(B161:S161)</f>
        <v>44</v>
      </c>
    </row>
    <row r="162" spans="1:21" x14ac:dyDescent="0.2">
      <c r="A162" s="19" t="s">
        <v>154</v>
      </c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27"/>
    </row>
    <row r="163" spans="1:21" x14ac:dyDescent="0.2">
      <c r="A163" s="23" t="s">
        <v>155</v>
      </c>
      <c r="B163" s="69"/>
      <c r="C163" s="69">
        <f>1</f>
        <v>1</v>
      </c>
      <c r="D163" s="69"/>
      <c r="E163" s="69">
        <f>1+1+2+1+1+2+1</f>
        <v>9</v>
      </c>
      <c r="F163" s="69">
        <f>2+1+1+1+1</f>
        <v>6</v>
      </c>
      <c r="G163" s="69">
        <f>3+3+2</f>
        <v>8</v>
      </c>
      <c r="H163" s="69">
        <f>2+1</f>
        <v>3</v>
      </c>
      <c r="I163" s="69">
        <f>2+1</f>
        <v>3</v>
      </c>
      <c r="J163" s="69"/>
      <c r="K163" s="67"/>
      <c r="L163" s="67"/>
      <c r="M163" s="67">
        <f>1</f>
        <v>1</v>
      </c>
      <c r="N163" s="67"/>
      <c r="O163" s="67">
        <f>10</f>
        <v>10</v>
      </c>
      <c r="P163" s="67"/>
      <c r="Q163" s="67"/>
      <c r="R163" s="67"/>
      <c r="S163" s="67"/>
      <c r="T163" s="18">
        <f>SUM(B163:S163)</f>
        <v>41</v>
      </c>
    </row>
    <row r="164" spans="1:21" x14ac:dyDescent="0.2">
      <c r="A164" s="23" t="s">
        <v>156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8">
        <f>SUM(B164:S164)</f>
        <v>0</v>
      </c>
    </row>
    <row r="165" spans="1:21" x14ac:dyDescent="0.2">
      <c r="A165" s="23" t="s">
        <v>391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8">
        <f>SUM(B165:S165)</f>
        <v>0</v>
      </c>
      <c r="U165" s="49" t="s">
        <v>392</v>
      </c>
    </row>
    <row r="166" spans="1:21" x14ac:dyDescent="0.2">
      <c r="A166" s="19" t="s">
        <v>157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27"/>
    </row>
    <row r="167" spans="1:21" x14ac:dyDescent="0.2">
      <c r="A167" s="23" t="s">
        <v>158</v>
      </c>
      <c r="B167" s="69"/>
      <c r="C167" s="69">
        <f>4</f>
        <v>4</v>
      </c>
      <c r="D167" s="69"/>
      <c r="E167" s="69"/>
      <c r="F167" s="69">
        <f>1</f>
        <v>1</v>
      </c>
      <c r="G167" s="69">
        <f>1</f>
        <v>1</v>
      </c>
      <c r="H167" s="69">
        <f>2</f>
        <v>2</v>
      </c>
      <c r="I167" s="69"/>
      <c r="J167" s="69"/>
      <c r="K167" s="67"/>
      <c r="L167" s="67"/>
      <c r="M167" s="67"/>
      <c r="N167" s="67"/>
      <c r="O167" s="67">
        <f>3</f>
        <v>3</v>
      </c>
      <c r="P167" s="67"/>
      <c r="Q167" s="67"/>
      <c r="R167" s="67"/>
      <c r="S167" s="67"/>
      <c r="T167" s="18">
        <f>SUM(B167:S167)</f>
        <v>11</v>
      </c>
    </row>
    <row r="168" spans="1:21" x14ac:dyDescent="0.2">
      <c r="A168" s="19" t="s">
        <v>159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27"/>
    </row>
    <row r="169" spans="1:21" x14ac:dyDescent="0.2">
      <c r="A169" s="23" t="s">
        <v>160</v>
      </c>
      <c r="B169" s="67"/>
      <c r="C169" s="67"/>
      <c r="D169" s="67"/>
      <c r="E169" s="67">
        <f>1</f>
        <v>1</v>
      </c>
      <c r="F169" s="67"/>
      <c r="G169" s="67"/>
      <c r="H169" s="67">
        <v>1</v>
      </c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8">
        <f>SUM(B169:S169)</f>
        <v>2</v>
      </c>
    </row>
    <row r="170" spans="1:21" x14ac:dyDescent="0.2">
      <c r="A170" s="19" t="s">
        <v>161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27"/>
    </row>
    <row r="171" spans="1:21" x14ac:dyDescent="0.2">
      <c r="A171" s="23" t="s">
        <v>162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8">
        <f>SUM(B171:S171)</f>
        <v>0</v>
      </c>
    </row>
    <row r="172" spans="1:21" x14ac:dyDescent="0.2">
      <c r="A172" s="23" t="s">
        <v>408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8">
        <f>SUM(B172:S172)</f>
        <v>0</v>
      </c>
      <c r="U172" s="49" t="s">
        <v>409</v>
      </c>
    </row>
    <row r="173" spans="1:21" x14ac:dyDescent="0.2">
      <c r="A173" s="23" t="s">
        <v>163</v>
      </c>
      <c r="B173" s="67"/>
      <c r="C173" s="67"/>
      <c r="D173" s="67"/>
      <c r="E173" s="67"/>
      <c r="F173" s="67">
        <f>1+1</f>
        <v>2</v>
      </c>
      <c r="G173" s="67"/>
      <c r="H173" s="67">
        <v>1</v>
      </c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8">
        <f>SUM(B173:S173)</f>
        <v>3</v>
      </c>
    </row>
    <row r="174" spans="1:21" x14ac:dyDescent="0.2">
      <c r="A174" s="23" t="s">
        <v>164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8">
        <f>SUM(B174:S174)</f>
        <v>0</v>
      </c>
    </row>
    <row r="175" spans="1:21" ht="13.5" x14ac:dyDescent="0.2">
      <c r="A175" s="23" t="s">
        <v>318</v>
      </c>
      <c r="B175" s="69"/>
      <c r="C175" s="69">
        <f>2</f>
        <v>2</v>
      </c>
      <c r="D175" s="69">
        <f>2</f>
        <v>2</v>
      </c>
      <c r="E175" s="69"/>
      <c r="F175" s="69">
        <f>1</f>
        <v>1</v>
      </c>
      <c r="G175" s="69">
        <f>1+1</f>
        <v>2</v>
      </c>
      <c r="H175" s="69"/>
      <c r="I175" s="69">
        <f>1</f>
        <v>1</v>
      </c>
      <c r="J175" s="69"/>
      <c r="K175" s="67"/>
      <c r="L175" s="67"/>
      <c r="M175" s="67">
        <f>1</f>
        <v>1</v>
      </c>
      <c r="N175" s="67"/>
      <c r="O175" s="67"/>
      <c r="P175" s="67"/>
      <c r="Q175" s="67"/>
      <c r="R175" s="67"/>
      <c r="S175" s="67"/>
      <c r="T175" s="18">
        <f>SUM(B175:S175)</f>
        <v>9</v>
      </c>
    </row>
    <row r="176" spans="1:21" x14ac:dyDescent="0.2">
      <c r="A176" s="19" t="s">
        <v>166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27"/>
    </row>
    <row r="177" spans="1:20" x14ac:dyDescent="0.2">
      <c r="A177" s="23" t="s">
        <v>167</v>
      </c>
      <c r="B177" s="69"/>
      <c r="C177" s="69">
        <f>8</f>
        <v>8</v>
      </c>
      <c r="D177" s="69">
        <f>2</f>
        <v>2</v>
      </c>
      <c r="E177" s="69">
        <f>8+1+2</f>
        <v>11</v>
      </c>
      <c r="F177" s="69">
        <f>1+1+5+1+2</f>
        <v>10</v>
      </c>
      <c r="G177" s="69">
        <f>1</f>
        <v>1</v>
      </c>
      <c r="H177" s="69">
        <f>4</f>
        <v>4</v>
      </c>
      <c r="I177" s="69">
        <f>2</f>
        <v>2</v>
      </c>
      <c r="J177" s="69"/>
      <c r="K177" s="67">
        <f>4</f>
        <v>4</v>
      </c>
      <c r="L177" s="67"/>
      <c r="M177" s="67">
        <f>1</f>
        <v>1</v>
      </c>
      <c r="N177" s="67">
        <f>2+1</f>
        <v>3</v>
      </c>
      <c r="O177" s="67">
        <f>4</f>
        <v>4</v>
      </c>
      <c r="P177" s="67">
        <f>3+1</f>
        <v>4</v>
      </c>
      <c r="Q177" s="67"/>
      <c r="R177" s="67"/>
      <c r="S177" s="67"/>
      <c r="T177" s="18">
        <f>SUM(B177:S177)</f>
        <v>54</v>
      </c>
    </row>
    <row r="178" spans="1:20" x14ac:dyDescent="0.2">
      <c r="A178" s="23" t="s">
        <v>168</v>
      </c>
      <c r="B178" s="69"/>
      <c r="C178" s="69"/>
      <c r="D178" s="69">
        <f>1</f>
        <v>1</v>
      </c>
      <c r="E178" s="69">
        <f>3+3+1+1+1+3+2</f>
        <v>14</v>
      </c>
      <c r="F178" s="69">
        <f>1+1+2+1+1+1</f>
        <v>7</v>
      </c>
      <c r="G178" s="69">
        <f>1</f>
        <v>1</v>
      </c>
      <c r="H178" s="69">
        <f>1+1</f>
        <v>2</v>
      </c>
      <c r="I178" s="69">
        <f>1</f>
        <v>1</v>
      </c>
      <c r="J178" s="69"/>
      <c r="K178" s="67"/>
      <c r="L178" s="67"/>
      <c r="M178" s="67">
        <f>1</f>
        <v>1</v>
      </c>
      <c r="N178" s="67">
        <f>2+2</f>
        <v>4</v>
      </c>
      <c r="O178" s="67">
        <f>10</f>
        <v>10</v>
      </c>
      <c r="P178" s="67"/>
      <c r="Q178" s="67"/>
      <c r="R178" s="67"/>
      <c r="S178" s="67"/>
      <c r="T178" s="18">
        <f>SUM(B178:S178)</f>
        <v>41</v>
      </c>
    </row>
    <row r="179" spans="1:20" x14ac:dyDescent="0.2">
      <c r="A179" s="19" t="s">
        <v>169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27"/>
    </row>
    <row r="180" spans="1:20" x14ac:dyDescent="0.2">
      <c r="A180" s="23" t="s">
        <v>170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7"/>
      <c r="L180" s="67"/>
      <c r="M180" s="67"/>
      <c r="N180" s="67"/>
      <c r="O180" s="67">
        <f>1</f>
        <v>1</v>
      </c>
      <c r="P180" s="67"/>
      <c r="Q180" s="67"/>
      <c r="R180" s="67"/>
      <c r="S180" s="67"/>
      <c r="T180" s="18">
        <f t="shared" ref="T180:T187" si="9">SUM(B180:S180)</f>
        <v>1</v>
      </c>
    </row>
    <row r="181" spans="1:20" x14ac:dyDescent="0.2">
      <c r="A181" s="23" t="s">
        <v>171</v>
      </c>
      <c r="B181" s="69"/>
      <c r="C181" s="69">
        <f>4</f>
        <v>4</v>
      </c>
      <c r="D181" s="69"/>
      <c r="E181" s="69">
        <f>4+1+2+3+1+1</f>
        <v>12</v>
      </c>
      <c r="F181" s="69">
        <f>2+1+4+1+1+4+1+1</f>
        <v>15</v>
      </c>
      <c r="G181" s="69">
        <f>7+4+4</f>
        <v>15</v>
      </c>
      <c r="H181" s="69">
        <f>7+1+5</f>
        <v>13</v>
      </c>
      <c r="I181" s="69">
        <f>3+1</f>
        <v>4</v>
      </c>
      <c r="J181" s="69"/>
      <c r="K181" s="67">
        <f>6</f>
        <v>6</v>
      </c>
      <c r="L181" s="67"/>
      <c r="M181" s="67">
        <f>2</f>
        <v>2</v>
      </c>
      <c r="N181" s="67">
        <f>1</f>
        <v>1</v>
      </c>
      <c r="O181" s="67">
        <f>13</f>
        <v>13</v>
      </c>
      <c r="P181" s="67">
        <f>1</f>
        <v>1</v>
      </c>
      <c r="Q181" s="67"/>
      <c r="R181" s="67"/>
      <c r="S181" s="67"/>
      <c r="T181" s="18">
        <f t="shared" si="9"/>
        <v>86</v>
      </c>
    </row>
    <row r="182" spans="1:20" x14ac:dyDescent="0.2">
      <c r="A182" s="23" t="s">
        <v>172</v>
      </c>
      <c r="B182" s="69"/>
      <c r="C182" s="69">
        <f>7</f>
        <v>7</v>
      </c>
      <c r="D182" s="69">
        <f>13+1</f>
        <v>14</v>
      </c>
      <c r="E182" s="69">
        <f>1</f>
        <v>1</v>
      </c>
      <c r="F182" s="69">
        <f>1+1+2+3+2</f>
        <v>9</v>
      </c>
      <c r="G182" s="69">
        <f>3+1</f>
        <v>4</v>
      </c>
      <c r="H182" s="69">
        <f>13+3</f>
        <v>16</v>
      </c>
      <c r="I182" s="69"/>
      <c r="J182" s="69"/>
      <c r="K182" s="67">
        <f>4</f>
        <v>4</v>
      </c>
      <c r="L182" s="67"/>
      <c r="M182" s="67">
        <f>1</f>
        <v>1</v>
      </c>
      <c r="N182" s="67">
        <f>3+2</f>
        <v>5</v>
      </c>
      <c r="O182" s="67">
        <f>4</f>
        <v>4</v>
      </c>
      <c r="P182" s="67"/>
      <c r="Q182" s="67"/>
      <c r="R182" s="67"/>
      <c r="S182" s="67"/>
      <c r="T182" s="18">
        <f t="shared" si="9"/>
        <v>65</v>
      </c>
    </row>
    <row r="183" spans="1:20" x14ac:dyDescent="0.2">
      <c r="A183" s="23" t="s">
        <v>173</v>
      </c>
      <c r="B183" s="69"/>
      <c r="C183" s="69">
        <f>5</f>
        <v>5</v>
      </c>
      <c r="D183" s="69">
        <f>3</f>
        <v>3</v>
      </c>
      <c r="E183" s="69">
        <f>3+7+8+2+4+2+2+5+1</f>
        <v>34</v>
      </c>
      <c r="F183" s="69">
        <f>4+6+6+6+1+3+1+2+3</f>
        <v>32</v>
      </c>
      <c r="G183" s="69">
        <f>4+4+3</f>
        <v>11</v>
      </c>
      <c r="H183" s="69">
        <f>9+1</f>
        <v>10</v>
      </c>
      <c r="I183" s="69">
        <f>2+3</f>
        <v>5</v>
      </c>
      <c r="J183" s="69"/>
      <c r="K183" s="67"/>
      <c r="L183" s="67"/>
      <c r="M183" s="67"/>
      <c r="N183" s="67">
        <f>10+1</f>
        <v>11</v>
      </c>
      <c r="O183" s="67">
        <f>12</f>
        <v>12</v>
      </c>
      <c r="P183" s="67">
        <f>3</f>
        <v>3</v>
      </c>
      <c r="Q183" s="67"/>
      <c r="R183" s="67"/>
      <c r="S183" s="67"/>
      <c r="T183" s="18">
        <f t="shared" si="9"/>
        <v>126</v>
      </c>
    </row>
    <row r="184" spans="1:20" x14ac:dyDescent="0.2">
      <c r="A184" s="23" t="s">
        <v>244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7"/>
      <c r="L184" s="67"/>
      <c r="M184" s="67"/>
      <c r="N184" s="67"/>
      <c r="O184" s="67"/>
      <c r="P184" s="67"/>
      <c r="Q184" s="67"/>
      <c r="R184" s="67"/>
      <c r="S184" s="67"/>
      <c r="T184" s="18">
        <f t="shared" si="9"/>
        <v>0</v>
      </c>
    </row>
    <row r="185" spans="1:20" x14ac:dyDescent="0.2">
      <c r="A185" s="23" t="s">
        <v>174</v>
      </c>
      <c r="B185" s="69"/>
      <c r="C185" s="69">
        <f>2</f>
        <v>2</v>
      </c>
      <c r="D185" s="69"/>
      <c r="E185" s="69">
        <f>1+3+1</f>
        <v>5</v>
      </c>
      <c r="F185" s="69">
        <f>1+6</f>
        <v>7</v>
      </c>
      <c r="G185" s="69">
        <f>5+1+1</f>
        <v>7</v>
      </c>
      <c r="H185" s="69">
        <f>10+2</f>
        <v>12</v>
      </c>
      <c r="I185" s="69">
        <f>1+1</f>
        <v>2</v>
      </c>
      <c r="J185" s="69"/>
      <c r="K185" s="67">
        <f>5</f>
        <v>5</v>
      </c>
      <c r="L185" s="67"/>
      <c r="M185" s="67">
        <f>1</f>
        <v>1</v>
      </c>
      <c r="N185" s="67">
        <f>2+1</f>
        <v>3</v>
      </c>
      <c r="O185" s="67"/>
      <c r="P185" s="67"/>
      <c r="Q185" s="67"/>
      <c r="R185" s="67"/>
      <c r="S185" s="67"/>
      <c r="T185" s="18">
        <f t="shared" si="9"/>
        <v>44</v>
      </c>
    </row>
    <row r="186" spans="1:20" x14ac:dyDescent="0.2">
      <c r="A186" s="23" t="s">
        <v>176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7"/>
      <c r="L186" s="67"/>
      <c r="M186" s="67"/>
      <c r="N186" s="67"/>
      <c r="O186" s="67"/>
      <c r="P186" s="67"/>
      <c r="Q186" s="67"/>
      <c r="R186" s="67"/>
      <c r="S186" s="67"/>
      <c r="T186" s="18">
        <f t="shared" si="9"/>
        <v>0</v>
      </c>
    </row>
    <row r="187" spans="1:20" x14ac:dyDescent="0.2">
      <c r="A187" s="23" t="s">
        <v>177</v>
      </c>
      <c r="B187" s="69"/>
      <c r="C187" s="69"/>
      <c r="D187" s="69"/>
      <c r="E187" s="69"/>
      <c r="F187" s="69"/>
      <c r="G187" s="69">
        <f>2+2+2</f>
        <v>6</v>
      </c>
      <c r="H187" s="69"/>
      <c r="I187" s="69"/>
      <c r="J187" s="69"/>
      <c r="K187" s="67"/>
      <c r="L187" s="67"/>
      <c r="M187" s="67"/>
      <c r="N187" s="67"/>
      <c r="O187" s="67"/>
      <c r="P187" s="67"/>
      <c r="Q187" s="67"/>
      <c r="R187" s="67"/>
      <c r="S187" s="67"/>
      <c r="T187" s="18">
        <f t="shared" si="9"/>
        <v>6</v>
      </c>
    </row>
    <row r="188" spans="1:20" x14ac:dyDescent="0.2">
      <c r="A188" s="19" t="s">
        <v>178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27"/>
    </row>
    <row r="189" spans="1:20" x14ac:dyDescent="0.2">
      <c r="A189" s="23" t="s">
        <v>179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8">
        <f>SUM(B189:S189)</f>
        <v>0</v>
      </c>
    </row>
    <row r="190" spans="1:20" x14ac:dyDescent="0.2">
      <c r="A190" s="19" t="s">
        <v>319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27"/>
    </row>
    <row r="191" spans="1:20" x14ac:dyDescent="0.2">
      <c r="A191" s="23" t="s">
        <v>182</v>
      </c>
      <c r="B191" s="72"/>
      <c r="C191" s="72"/>
      <c r="D191" s="72"/>
      <c r="E191" s="72"/>
      <c r="F191" s="72"/>
      <c r="G191" s="72"/>
      <c r="H191" s="72">
        <f>6</f>
        <v>6</v>
      </c>
      <c r="I191" s="72">
        <f>1</f>
        <v>1</v>
      </c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18">
        <f>SUM(B191:S191)</f>
        <v>7</v>
      </c>
    </row>
    <row r="192" spans="1:20" x14ac:dyDescent="0.2">
      <c r="A192" s="23" t="s">
        <v>183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8">
        <f>SUM(B192:S192)</f>
        <v>0</v>
      </c>
    </row>
    <row r="193" spans="1:20" x14ac:dyDescent="0.2">
      <c r="A193" s="23" t="s">
        <v>185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8">
        <f>SUM(B193:S193)</f>
        <v>0</v>
      </c>
    </row>
    <row r="194" spans="1:20" x14ac:dyDescent="0.2">
      <c r="A194" s="19" t="s">
        <v>186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27"/>
    </row>
    <row r="195" spans="1:20" ht="13.5" x14ac:dyDescent="0.2">
      <c r="A195" s="23" t="s">
        <v>320</v>
      </c>
      <c r="B195" s="69"/>
      <c r="C195" s="69"/>
      <c r="D195" s="69"/>
      <c r="E195" s="69">
        <f>2</f>
        <v>2</v>
      </c>
      <c r="F195" s="69">
        <f>1</f>
        <v>1</v>
      </c>
      <c r="G195" s="69"/>
      <c r="H195" s="69"/>
      <c r="I195" s="69"/>
      <c r="J195" s="69"/>
      <c r="K195" s="67"/>
      <c r="L195" s="67"/>
      <c r="M195" s="67"/>
      <c r="N195" s="67"/>
      <c r="O195" s="67"/>
      <c r="P195" s="67">
        <f>1</f>
        <v>1</v>
      </c>
      <c r="Q195" s="67"/>
      <c r="R195" s="67"/>
      <c r="S195" s="67"/>
      <c r="T195" s="18">
        <f>SUM(B195:S195)</f>
        <v>4</v>
      </c>
    </row>
    <row r="196" spans="1:20" x14ac:dyDescent="0.2">
      <c r="A196" s="23" t="s">
        <v>188</v>
      </c>
      <c r="B196" s="69"/>
      <c r="C196" s="69"/>
      <c r="D196" s="69"/>
      <c r="E196" s="69">
        <f>2+1+4+1+5+1+2+2+1</f>
        <v>19</v>
      </c>
      <c r="F196" s="69">
        <f>1+3+2+4+2+2+1</f>
        <v>15</v>
      </c>
      <c r="G196" s="69">
        <f>1+1</f>
        <v>2</v>
      </c>
      <c r="H196" s="69"/>
      <c r="I196" s="69">
        <f>2+1</f>
        <v>3</v>
      </c>
      <c r="J196" s="69"/>
      <c r="K196" s="67"/>
      <c r="L196" s="67"/>
      <c r="M196" s="67">
        <f>1</f>
        <v>1</v>
      </c>
      <c r="N196" s="67"/>
      <c r="O196" s="67">
        <f>3</f>
        <v>3</v>
      </c>
      <c r="P196" s="67"/>
      <c r="Q196" s="67"/>
      <c r="R196" s="67"/>
      <c r="S196" s="67"/>
      <c r="T196" s="18">
        <f>SUM(B196:S196)</f>
        <v>43</v>
      </c>
    </row>
    <row r="197" spans="1:20" x14ac:dyDescent="0.2">
      <c r="A197" s="23" t="s">
        <v>189</v>
      </c>
      <c r="B197" s="69"/>
      <c r="C197" s="69"/>
      <c r="D197" s="69"/>
      <c r="E197" s="69"/>
      <c r="F197" s="69"/>
      <c r="G197" s="69"/>
      <c r="H197" s="69"/>
      <c r="I197" s="69"/>
      <c r="J197" s="69"/>
      <c r="K197" s="67"/>
      <c r="L197" s="67"/>
      <c r="M197" s="67"/>
      <c r="N197" s="67"/>
      <c r="O197" s="67"/>
      <c r="P197" s="67"/>
      <c r="Q197" s="67"/>
      <c r="R197" s="67"/>
      <c r="S197" s="67"/>
      <c r="T197" s="18">
        <f>SUM(B197:S197)</f>
        <v>0</v>
      </c>
    </row>
    <row r="198" spans="1:20" x14ac:dyDescent="0.2">
      <c r="A198" s="23" t="s">
        <v>190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7"/>
      <c r="L198" s="67"/>
      <c r="M198" s="67"/>
      <c r="N198" s="67"/>
      <c r="O198" s="67"/>
      <c r="P198" s="67"/>
      <c r="Q198" s="67"/>
      <c r="R198" s="67"/>
      <c r="S198" s="67"/>
      <c r="T198" s="18">
        <f>SUM(B198:S198)</f>
        <v>0</v>
      </c>
    </row>
    <row r="199" spans="1:20" x14ac:dyDescent="0.2">
      <c r="A199" s="19" t="s">
        <v>191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27"/>
    </row>
    <row r="200" spans="1:20" x14ac:dyDescent="0.2">
      <c r="A200" s="23" t="s">
        <v>192</v>
      </c>
      <c r="B200" s="69"/>
      <c r="C200" s="69">
        <f>1</f>
        <v>1</v>
      </c>
      <c r="D200" s="69"/>
      <c r="E200" s="69">
        <f>1+1+1+1+2+1+1</f>
        <v>8</v>
      </c>
      <c r="F200" s="69">
        <f>3</f>
        <v>3</v>
      </c>
      <c r="G200" s="69"/>
      <c r="H200" s="69"/>
      <c r="I200" s="69"/>
      <c r="J200" s="69"/>
      <c r="K200" s="67"/>
      <c r="L200" s="67"/>
      <c r="M200" s="67"/>
      <c r="N200" s="67"/>
      <c r="O200" s="67">
        <f>4</f>
        <v>4</v>
      </c>
      <c r="P200" s="67"/>
      <c r="Q200" s="67"/>
      <c r="R200" s="67"/>
      <c r="S200" s="67"/>
      <c r="T200" s="18">
        <f t="shared" ref="T200:T212" si="10">SUM(B200:S200)</f>
        <v>16</v>
      </c>
    </row>
    <row r="201" spans="1:20" x14ac:dyDescent="0.2">
      <c r="A201" s="23" t="s">
        <v>193</v>
      </c>
      <c r="B201" s="69"/>
      <c r="C201" s="69"/>
      <c r="D201" s="69"/>
      <c r="E201" s="69"/>
      <c r="F201" s="69"/>
      <c r="G201" s="69"/>
      <c r="H201" s="69">
        <f>1</f>
        <v>1</v>
      </c>
      <c r="I201" s="69"/>
      <c r="J201" s="69"/>
      <c r="K201" s="67"/>
      <c r="L201" s="67"/>
      <c r="M201" s="67"/>
      <c r="N201" s="67"/>
      <c r="O201" s="67"/>
      <c r="P201" s="67"/>
      <c r="Q201" s="67"/>
      <c r="R201" s="67"/>
      <c r="S201" s="67"/>
      <c r="T201" s="18">
        <f t="shared" si="10"/>
        <v>1</v>
      </c>
    </row>
    <row r="202" spans="1:20" x14ac:dyDescent="0.2">
      <c r="A202" s="23" t="s">
        <v>194</v>
      </c>
      <c r="B202" s="69"/>
      <c r="C202" s="69"/>
      <c r="D202" s="69"/>
      <c r="E202" s="69">
        <f>2+3+2+3+1+2+1+1+1+1</f>
        <v>17</v>
      </c>
      <c r="F202" s="69">
        <f>2+2+1+2+2</f>
        <v>9</v>
      </c>
      <c r="G202" s="69">
        <f>1</f>
        <v>1</v>
      </c>
      <c r="H202" s="69">
        <f>1</f>
        <v>1</v>
      </c>
      <c r="I202" s="69">
        <f>1</f>
        <v>1</v>
      </c>
      <c r="J202" s="69"/>
      <c r="K202" s="67"/>
      <c r="L202" s="67"/>
      <c r="M202" s="67">
        <f>3</f>
        <v>3</v>
      </c>
      <c r="N202" s="67">
        <f>3</f>
        <v>3</v>
      </c>
      <c r="O202" s="67">
        <f>3</f>
        <v>3</v>
      </c>
      <c r="P202" s="67"/>
      <c r="Q202" s="67"/>
      <c r="R202" s="67"/>
      <c r="S202" s="67"/>
      <c r="T202" s="18">
        <f t="shared" si="10"/>
        <v>38</v>
      </c>
    </row>
    <row r="203" spans="1:20" x14ac:dyDescent="0.2">
      <c r="A203" s="23" t="s">
        <v>195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7"/>
      <c r="L203" s="67"/>
      <c r="M203" s="67"/>
      <c r="N203" s="67"/>
      <c r="O203" s="67"/>
      <c r="P203" s="67"/>
      <c r="Q203" s="67"/>
      <c r="R203" s="67"/>
      <c r="S203" s="67"/>
      <c r="T203" s="18">
        <f t="shared" si="10"/>
        <v>0</v>
      </c>
    </row>
    <row r="204" spans="1:20" x14ac:dyDescent="0.2">
      <c r="A204" s="23" t="s">
        <v>196</v>
      </c>
      <c r="B204" s="69"/>
      <c r="C204" s="69">
        <f>3</f>
        <v>3</v>
      </c>
      <c r="D204" s="69">
        <f>5+3</f>
        <v>8</v>
      </c>
      <c r="E204" s="69">
        <f>10+1+7+7+4+1+3+6+9+1</f>
        <v>49</v>
      </c>
      <c r="F204" s="69">
        <f>7+3+2+4</f>
        <v>16</v>
      </c>
      <c r="G204" s="69">
        <f>6+5+1</f>
        <v>12</v>
      </c>
      <c r="H204" s="69">
        <f>8+3</f>
        <v>11</v>
      </c>
      <c r="I204" s="69">
        <f>1</f>
        <v>1</v>
      </c>
      <c r="J204" s="69"/>
      <c r="K204" s="67">
        <f>6</f>
        <v>6</v>
      </c>
      <c r="L204" s="67"/>
      <c r="M204" s="67">
        <f>6</f>
        <v>6</v>
      </c>
      <c r="N204" s="67">
        <f>7+2</f>
        <v>9</v>
      </c>
      <c r="O204" s="67">
        <f>18</f>
        <v>18</v>
      </c>
      <c r="P204" s="67">
        <f>1+6</f>
        <v>7</v>
      </c>
      <c r="Q204" s="67"/>
      <c r="R204" s="67"/>
      <c r="S204" s="67"/>
      <c r="T204" s="18">
        <f t="shared" si="10"/>
        <v>146</v>
      </c>
    </row>
    <row r="205" spans="1:20" x14ac:dyDescent="0.2">
      <c r="A205" s="23" t="s">
        <v>197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7"/>
      <c r="L205" s="67"/>
      <c r="M205" s="67"/>
      <c r="N205" s="67"/>
      <c r="O205" s="67"/>
      <c r="P205" s="67"/>
      <c r="Q205" s="67"/>
      <c r="R205" s="67"/>
      <c r="S205" s="67"/>
      <c r="T205" s="18">
        <f t="shared" si="10"/>
        <v>0</v>
      </c>
    </row>
    <row r="206" spans="1:20" x14ac:dyDescent="0.2">
      <c r="A206" s="23" t="s">
        <v>198</v>
      </c>
      <c r="B206" s="69"/>
      <c r="C206" s="69">
        <f>1</f>
        <v>1</v>
      </c>
      <c r="D206" s="69">
        <f>2+2</f>
        <v>4</v>
      </c>
      <c r="E206" s="69">
        <f>2+1+2+4+1+3+1</f>
        <v>14</v>
      </c>
      <c r="F206" s="69">
        <f>4+4+6+4+5+2+4+3+1+1+3</f>
        <v>37</v>
      </c>
      <c r="G206" s="69">
        <f>5+6+2</f>
        <v>13</v>
      </c>
      <c r="H206" s="69">
        <f>15+1+2</f>
        <v>18</v>
      </c>
      <c r="I206" s="69">
        <f>3+1</f>
        <v>4</v>
      </c>
      <c r="J206" s="69"/>
      <c r="K206" s="67">
        <f>5</f>
        <v>5</v>
      </c>
      <c r="L206" s="67"/>
      <c r="M206" s="67"/>
      <c r="N206" s="67">
        <f>9+1</f>
        <v>10</v>
      </c>
      <c r="O206" s="67">
        <f>35</f>
        <v>35</v>
      </c>
      <c r="P206" s="67">
        <f>1+1</f>
        <v>2</v>
      </c>
      <c r="Q206" s="67"/>
      <c r="R206" s="67"/>
      <c r="S206" s="67"/>
      <c r="T206" s="18">
        <f t="shared" si="10"/>
        <v>143</v>
      </c>
    </row>
    <row r="207" spans="1:20" x14ac:dyDescent="0.2">
      <c r="A207" s="23" t="s">
        <v>199</v>
      </c>
      <c r="B207" s="69"/>
      <c r="C207" s="69"/>
      <c r="D207" s="69"/>
      <c r="E207" s="69">
        <f>1</f>
        <v>1</v>
      </c>
      <c r="F207" s="69"/>
      <c r="G207" s="69"/>
      <c r="H207" s="69"/>
      <c r="I207" s="69"/>
      <c r="J207" s="69"/>
      <c r="K207" s="67"/>
      <c r="L207" s="67"/>
      <c r="M207" s="67"/>
      <c r="N207" s="67"/>
      <c r="O207" s="67"/>
      <c r="P207" s="67"/>
      <c r="Q207" s="67"/>
      <c r="R207" s="67"/>
      <c r="S207" s="67"/>
      <c r="T207" s="18">
        <f t="shared" si="10"/>
        <v>1</v>
      </c>
    </row>
    <row r="208" spans="1:20" x14ac:dyDescent="0.2">
      <c r="A208" s="23" t="s">
        <v>200</v>
      </c>
      <c r="B208" s="69"/>
      <c r="C208" s="69"/>
      <c r="D208" s="69"/>
      <c r="E208" s="69">
        <f>1+3+1</f>
        <v>5</v>
      </c>
      <c r="F208" s="69">
        <f>5</f>
        <v>5</v>
      </c>
      <c r="G208" s="69"/>
      <c r="H208" s="69">
        <f>1</f>
        <v>1</v>
      </c>
      <c r="I208" s="69"/>
      <c r="J208" s="69"/>
      <c r="K208" s="67"/>
      <c r="L208" s="67"/>
      <c r="M208" s="67">
        <f>1</f>
        <v>1</v>
      </c>
      <c r="N208" s="67"/>
      <c r="O208" s="67"/>
      <c r="P208" s="67"/>
      <c r="Q208" s="67"/>
      <c r="R208" s="67"/>
      <c r="S208" s="67"/>
      <c r="T208" s="18">
        <f t="shared" si="10"/>
        <v>12</v>
      </c>
    </row>
    <row r="209" spans="1:20" x14ac:dyDescent="0.2">
      <c r="A209" s="23" t="s">
        <v>201</v>
      </c>
      <c r="B209" s="69"/>
      <c r="C209" s="69"/>
      <c r="D209" s="69"/>
      <c r="E209" s="69">
        <f>2+2+1</f>
        <v>5</v>
      </c>
      <c r="F209" s="69">
        <f>1+1+1</f>
        <v>3</v>
      </c>
      <c r="G209" s="69"/>
      <c r="H209" s="69"/>
      <c r="I209" s="69"/>
      <c r="J209" s="69"/>
      <c r="K209" s="67"/>
      <c r="L209" s="67"/>
      <c r="M209" s="67"/>
      <c r="N209" s="67">
        <f>2</f>
        <v>2</v>
      </c>
      <c r="O209" s="67">
        <f>8</f>
        <v>8</v>
      </c>
      <c r="P209" s="67"/>
      <c r="Q209" s="67"/>
      <c r="R209" s="67"/>
      <c r="S209" s="67"/>
      <c r="T209" s="18">
        <f t="shared" si="10"/>
        <v>18</v>
      </c>
    </row>
    <row r="210" spans="1:20" x14ac:dyDescent="0.2">
      <c r="A210" s="23" t="s">
        <v>202</v>
      </c>
      <c r="B210" s="69"/>
      <c r="C210" s="69"/>
      <c r="D210" s="69"/>
      <c r="E210" s="69">
        <f>6+3+2+1+1</f>
        <v>13</v>
      </c>
      <c r="F210" s="69">
        <f>1+1+1+2+1</f>
        <v>6</v>
      </c>
      <c r="G210" s="69"/>
      <c r="H210" s="69"/>
      <c r="I210" s="69"/>
      <c r="J210" s="69"/>
      <c r="K210" s="67"/>
      <c r="L210" s="67"/>
      <c r="M210" s="67">
        <f>1</f>
        <v>1</v>
      </c>
      <c r="N210" s="67"/>
      <c r="O210" s="67"/>
      <c r="P210" s="67"/>
      <c r="Q210" s="67"/>
      <c r="R210" s="67"/>
      <c r="S210" s="67"/>
      <c r="T210" s="18">
        <f t="shared" si="10"/>
        <v>20</v>
      </c>
    </row>
    <row r="211" spans="1:20" x14ac:dyDescent="0.2">
      <c r="A211" s="23" t="s">
        <v>203</v>
      </c>
      <c r="B211" s="69"/>
      <c r="C211" s="69">
        <f>2</f>
        <v>2</v>
      </c>
      <c r="D211" s="69"/>
      <c r="E211" s="69">
        <f>1+3+1+1+2</f>
        <v>8</v>
      </c>
      <c r="F211" s="69">
        <f>1+5+2+1+1+2+2+1</f>
        <v>15</v>
      </c>
      <c r="G211" s="69"/>
      <c r="H211" s="69">
        <f>1</f>
        <v>1</v>
      </c>
      <c r="I211" s="69"/>
      <c r="J211" s="69"/>
      <c r="K211" s="67"/>
      <c r="L211" s="67"/>
      <c r="M211" s="67"/>
      <c r="N211" s="67">
        <f>4+2</f>
        <v>6</v>
      </c>
      <c r="O211" s="67">
        <f>1</f>
        <v>1</v>
      </c>
      <c r="P211" s="67"/>
      <c r="Q211" s="67"/>
      <c r="R211" s="67"/>
      <c r="S211" s="67"/>
      <c r="T211" s="18">
        <f t="shared" si="10"/>
        <v>33</v>
      </c>
    </row>
    <row r="212" spans="1:20" x14ac:dyDescent="0.2">
      <c r="A212" s="23" t="s">
        <v>204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7"/>
      <c r="L212" s="67"/>
      <c r="M212" s="67"/>
      <c r="N212" s="67"/>
      <c r="O212" s="67"/>
      <c r="P212" s="67"/>
      <c r="Q212" s="67"/>
      <c r="R212" s="67"/>
      <c r="S212" s="67"/>
      <c r="T212" s="18">
        <f t="shared" si="10"/>
        <v>0</v>
      </c>
    </row>
    <row r="213" spans="1:20" x14ac:dyDescent="0.2">
      <c r="A213" s="19" t="s">
        <v>205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27"/>
    </row>
    <row r="214" spans="1:20" x14ac:dyDescent="0.2">
      <c r="A214" s="23" t="s">
        <v>206</v>
      </c>
      <c r="B214" s="67"/>
      <c r="C214" s="67"/>
      <c r="D214" s="67"/>
      <c r="E214" s="67"/>
      <c r="F214" s="67"/>
      <c r="G214" s="67"/>
      <c r="H214" s="67"/>
      <c r="I214" s="67">
        <f>1</f>
        <v>1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8">
        <f>SUM(B214:S214)</f>
        <v>1</v>
      </c>
    </row>
    <row r="215" spans="1:20" x14ac:dyDescent="0.2">
      <c r="A215" s="23" t="s">
        <v>207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8">
        <f>SUM(B215:S215)</f>
        <v>0</v>
      </c>
    </row>
    <row r="216" spans="1:20" x14ac:dyDescent="0.2">
      <c r="A216" s="23" t="s">
        <v>208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8">
        <f>SUM(B216:S216)</f>
        <v>0</v>
      </c>
    </row>
    <row r="217" spans="1:20" x14ac:dyDescent="0.2">
      <c r="A217" s="23" t="s">
        <v>209</v>
      </c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8">
        <f>SUM(B217:S217)</f>
        <v>0</v>
      </c>
    </row>
    <row r="218" spans="1:20" x14ac:dyDescent="0.2">
      <c r="A218" s="23" t="s">
        <v>210</v>
      </c>
      <c r="B218" s="67"/>
      <c r="C218" s="67"/>
      <c r="D218" s="67"/>
      <c r="E218" s="67"/>
      <c r="F218" s="67">
        <f>1</f>
        <v>1</v>
      </c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8">
        <f>SUM(B218:S218)</f>
        <v>1</v>
      </c>
    </row>
    <row r="219" spans="1:20" x14ac:dyDescent="0.2">
      <c r="A219" s="19" t="s">
        <v>211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27"/>
    </row>
    <row r="220" spans="1:20" x14ac:dyDescent="0.2">
      <c r="A220" s="23" t="s">
        <v>212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8">
        <f>SUM(B220:S220)</f>
        <v>0</v>
      </c>
    </row>
    <row r="221" spans="1:20" x14ac:dyDescent="0.2">
      <c r="A221" s="19" t="s">
        <v>213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27"/>
    </row>
    <row r="222" spans="1:20" x14ac:dyDescent="0.2">
      <c r="A222" s="30" t="s">
        <v>321</v>
      </c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8">
        <f>SUM(B222:S222)</f>
        <v>0</v>
      </c>
    </row>
    <row r="223" spans="1:20" x14ac:dyDescent="0.2">
      <c r="A223" s="19" t="s">
        <v>322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27"/>
    </row>
    <row r="224" spans="1:20" x14ac:dyDescent="0.2">
      <c r="A224" s="23" t="s">
        <v>216</v>
      </c>
      <c r="B224" s="69"/>
      <c r="C224" s="69"/>
      <c r="D224" s="69"/>
      <c r="E224" s="69">
        <f>4+2+2+1</f>
        <v>9</v>
      </c>
      <c r="F224" s="69">
        <f>1</f>
        <v>1</v>
      </c>
      <c r="G224" s="69"/>
      <c r="H224" s="69">
        <f>1</f>
        <v>1</v>
      </c>
      <c r="I224" s="69"/>
      <c r="J224" s="69"/>
      <c r="K224" s="67"/>
      <c r="L224" s="67"/>
      <c r="M224" s="67"/>
      <c r="N224" s="67"/>
      <c r="O224" s="67">
        <f>2</f>
        <v>2</v>
      </c>
      <c r="P224" s="67">
        <f>1</f>
        <v>1</v>
      </c>
      <c r="Q224" s="67"/>
      <c r="R224" s="67"/>
      <c r="S224" s="67"/>
      <c r="T224" s="18">
        <f>SUM(B224:S224)</f>
        <v>14</v>
      </c>
    </row>
    <row r="225" spans="1:20" x14ac:dyDescent="0.2">
      <c r="A225" s="23" t="s">
        <v>286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18">
        <f>SUM(B225:S225)</f>
        <v>0</v>
      </c>
    </row>
    <row r="226" spans="1:20" x14ac:dyDescent="0.2">
      <c r="A226" s="23" t="s">
        <v>218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18">
        <f>SUM(B226:S226)</f>
        <v>0</v>
      </c>
    </row>
    <row r="227" spans="1:20" x14ac:dyDescent="0.2">
      <c r="A227" s="23" t="s">
        <v>417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18">
        <f>SUM(B227:S227)</f>
        <v>0</v>
      </c>
    </row>
    <row r="228" spans="1:20" x14ac:dyDescent="0.2">
      <c r="A228" s="19" t="s">
        <v>217</v>
      </c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27"/>
    </row>
    <row r="229" spans="1:20" x14ac:dyDescent="0.2">
      <c r="A229" s="30" t="s">
        <v>323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18">
        <f t="shared" ref="T229:T238" si="11">SUM(B229:S229)</f>
        <v>0</v>
      </c>
    </row>
    <row r="230" spans="1:20" x14ac:dyDescent="0.2">
      <c r="A230" s="23" t="s">
        <v>221</v>
      </c>
      <c r="B230" s="72"/>
      <c r="C230" s="72"/>
      <c r="D230" s="72">
        <f>3</f>
        <v>3</v>
      </c>
      <c r="E230" s="72"/>
      <c r="F230" s="72"/>
      <c r="G230" s="72"/>
      <c r="H230" s="72">
        <f>2+1</f>
        <v>3</v>
      </c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18">
        <f t="shared" si="11"/>
        <v>6</v>
      </c>
    </row>
    <row r="231" spans="1:20" x14ac:dyDescent="0.2">
      <c r="A231" s="23" t="s">
        <v>222</v>
      </c>
      <c r="B231" s="72"/>
      <c r="C231" s="72"/>
      <c r="D231" s="72"/>
      <c r="E231" s="72">
        <f>1</f>
        <v>1</v>
      </c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18">
        <f t="shared" si="11"/>
        <v>1</v>
      </c>
    </row>
    <row r="232" spans="1:20" x14ac:dyDescent="0.2">
      <c r="A232" s="23" t="s">
        <v>223</v>
      </c>
      <c r="B232" s="72"/>
      <c r="C232" s="72"/>
      <c r="D232" s="72"/>
      <c r="E232" s="72"/>
      <c r="F232" s="72"/>
      <c r="G232" s="72">
        <f>1</f>
        <v>1</v>
      </c>
      <c r="H232" s="72">
        <f>4+13</f>
        <v>17</v>
      </c>
      <c r="I232" s="72"/>
      <c r="J232" s="72"/>
      <c r="K232" s="72"/>
      <c r="L232" s="72"/>
      <c r="M232" s="72"/>
      <c r="N232" s="72">
        <f>1+2</f>
        <v>3</v>
      </c>
      <c r="O232" s="72"/>
      <c r="P232" s="72"/>
      <c r="Q232" s="72"/>
      <c r="R232" s="72"/>
      <c r="S232" s="72"/>
      <c r="T232" s="18">
        <f t="shared" si="11"/>
        <v>21</v>
      </c>
    </row>
    <row r="233" spans="1:20" x14ac:dyDescent="0.2">
      <c r="A233" s="23" t="s">
        <v>224</v>
      </c>
      <c r="B233" s="72"/>
      <c r="C233" s="72"/>
      <c r="D233" s="72"/>
      <c r="E233" s="72">
        <f>2</f>
        <v>2</v>
      </c>
      <c r="F233" s="72"/>
      <c r="G233" s="72"/>
      <c r="H233" s="72"/>
      <c r="I233" s="72"/>
      <c r="J233" s="72"/>
      <c r="K233" s="72"/>
      <c r="L233" s="72"/>
      <c r="M233" s="72"/>
      <c r="N233" s="72"/>
      <c r="O233" s="72">
        <f>1</f>
        <v>1</v>
      </c>
      <c r="P233" s="72"/>
      <c r="Q233" s="72"/>
      <c r="R233" s="72"/>
      <c r="S233" s="72"/>
      <c r="T233" s="18">
        <f t="shared" si="11"/>
        <v>3</v>
      </c>
    </row>
    <row r="234" spans="1:20" x14ac:dyDescent="0.2">
      <c r="A234" s="23" t="s">
        <v>225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18">
        <f t="shared" si="11"/>
        <v>0</v>
      </c>
    </row>
    <row r="235" spans="1:20" x14ac:dyDescent="0.2">
      <c r="A235" s="23" t="s">
        <v>226</v>
      </c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18">
        <f t="shared" si="11"/>
        <v>0</v>
      </c>
    </row>
    <row r="236" spans="1:20" x14ac:dyDescent="0.2">
      <c r="A236" s="23" t="s">
        <v>227</v>
      </c>
      <c r="B236" s="69"/>
      <c r="C236" s="69"/>
      <c r="D236" s="69">
        <f>2+6</f>
        <v>8</v>
      </c>
      <c r="E236" s="69">
        <f>6+1+1</f>
        <v>8</v>
      </c>
      <c r="F236" s="69">
        <f>5+1+3+3+1+3</f>
        <v>16</v>
      </c>
      <c r="G236" s="69">
        <f>1+1</f>
        <v>2</v>
      </c>
      <c r="H236" s="69">
        <f>16+6</f>
        <v>22</v>
      </c>
      <c r="I236" s="69">
        <f>2+1</f>
        <v>3</v>
      </c>
      <c r="J236" s="69"/>
      <c r="K236" s="67"/>
      <c r="L236" s="67"/>
      <c r="M236" s="67">
        <f>5</f>
        <v>5</v>
      </c>
      <c r="N236" s="67">
        <f>1+2</f>
        <v>3</v>
      </c>
      <c r="O236" s="67">
        <f>5</f>
        <v>5</v>
      </c>
      <c r="P236" s="67"/>
      <c r="Q236" s="67"/>
      <c r="R236" s="67"/>
      <c r="S236" s="67"/>
      <c r="T236" s="18">
        <f t="shared" si="11"/>
        <v>72</v>
      </c>
    </row>
    <row r="237" spans="1:20" x14ac:dyDescent="0.2">
      <c r="A237" s="23" t="s">
        <v>228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18">
        <f t="shared" si="11"/>
        <v>0</v>
      </c>
    </row>
    <row r="238" spans="1:20" x14ac:dyDescent="0.2">
      <c r="A238" s="23" t="s">
        <v>229</v>
      </c>
      <c r="B238" s="72"/>
      <c r="C238" s="72"/>
      <c r="D238" s="72"/>
      <c r="E238" s="72"/>
      <c r="F238" s="72"/>
      <c r="G238" s="72">
        <f>2</f>
        <v>2</v>
      </c>
      <c r="H238" s="72"/>
      <c r="I238" s="72"/>
      <c r="J238" s="72"/>
      <c r="K238" s="72"/>
      <c r="L238" s="72"/>
      <c r="M238" s="72"/>
      <c r="N238" s="72"/>
      <c r="O238" s="72">
        <f>2</f>
        <v>2</v>
      </c>
      <c r="P238" s="72">
        <f>3</f>
        <v>3</v>
      </c>
      <c r="Q238" s="72"/>
      <c r="R238" s="72"/>
      <c r="S238" s="72"/>
      <c r="T238" s="18">
        <f t="shared" si="11"/>
        <v>7</v>
      </c>
    </row>
    <row r="239" spans="1:20" x14ac:dyDescent="0.2">
      <c r="A239" s="19" t="s">
        <v>230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27"/>
    </row>
    <row r="240" spans="1:20" ht="13.5" x14ac:dyDescent="0.2">
      <c r="A240" s="23" t="s">
        <v>324</v>
      </c>
      <c r="B240" s="69"/>
      <c r="C240" s="69"/>
      <c r="D240" s="69"/>
      <c r="E240" s="69">
        <f>1</f>
        <v>1</v>
      </c>
      <c r="F240" s="69">
        <f>1</f>
        <v>1</v>
      </c>
      <c r="G240" s="69"/>
      <c r="H240" s="69"/>
      <c r="I240" s="69"/>
      <c r="J240" s="69"/>
      <c r="K240" s="67"/>
      <c r="L240" s="67"/>
      <c r="M240" s="67"/>
      <c r="N240" s="67"/>
      <c r="O240" s="67">
        <f>1</f>
        <v>1</v>
      </c>
      <c r="P240" s="67"/>
      <c r="Q240" s="67"/>
      <c r="R240" s="67"/>
      <c r="S240" s="67"/>
      <c r="T240" s="18">
        <f t="shared" ref="T240:T253" si="12">SUM(B240:S240)</f>
        <v>3</v>
      </c>
    </row>
    <row r="241" spans="1:20" x14ac:dyDescent="0.2">
      <c r="A241" s="23" t="s">
        <v>273</v>
      </c>
      <c r="B241" s="71"/>
      <c r="C241" s="71"/>
      <c r="D241" s="71"/>
      <c r="E241" s="71"/>
      <c r="F241" s="71"/>
      <c r="G241" s="69"/>
      <c r="H241" s="71"/>
      <c r="I241" s="69"/>
      <c r="J241" s="69"/>
      <c r="K241" s="67"/>
      <c r="L241" s="67"/>
      <c r="M241" s="67"/>
      <c r="N241" s="67"/>
      <c r="O241" s="67"/>
      <c r="P241" s="67"/>
      <c r="Q241" s="67"/>
      <c r="R241" s="67"/>
      <c r="S241" s="67"/>
      <c r="T241" s="18">
        <f t="shared" si="12"/>
        <v>0</v>
      </c>
    </row>
    <row r="242" spans="1:20" x14ac:dyDescent="0.2">
      <c r="A242" s="23" t="s">
        <v>231</v>
      </c>
      <c r="B242" s="69"/>
      <c r="C242" s="69"/>
      <c r="D242" s="69"/>
      <c r="E242" s="69">
        <f>1+1+2+1</f>
        <v>5</v>
      </c>
      <c r="F242" s="69">
        <f>1+3+6+2</f>
        <v>12</v>
      </c>
      <c r="G242" s="69">
        <f>2+1</f>
        <v>3</v>
      </c>
      <c r="H242" s="69">
        <f>2+2</f>
        <v>4</v>
      </c>
      <c r="I242" s="69"/>
      <c r="J242" s="69"/>
      <c r="K242" s="67"/>
      <c r="L242" s="67"/>
      <c r="M242" s="67"/>
      <c r="N242" s="67"/>
      <c r="O242" s="67">
        <f>2</f>
        <v>2</v>
      </c>
      <c r="P242" s="67"/>
      <c r="Q242" s="67"/>
      <c r="R242" s="67"/>
      <c r="S242" s="67"/>
      <c r="T242" s="18">
        <f t="shared" si="12"/>
        <v>26</v>
      </c>
    </row>
    <row r="243" spans="1:20" x14ac:dyDescent="0.2">
      <c r="A243" s="23" t="s">
        <v>418</v>
      </c>
      <c r="B243" s="69"/>
      <c r="C243" s="69"/>
      <c r="D243" s="69"/>
      <c r="E243" s="69"/>
      <c r="F243" s="69"/>
      <c r="G243" s="69"/>
      <c r="H243" s="69"/>
      <c r="I243" s="69"/>
      <c r="J243" s="69"/>
      <c r="K243" s="67"/>
      <c r="L243" s="67"/>
      <c r="M243" s="67"/>
      <c r="N243" s="67"/>
      <c r="O243" s="67"/>
      <c r="P243" s="67"/>
      <c r="Q243" s="67"/>
      <c r="R243" s="67"/>
      <c r="S243" s="67"/>
      <c r="T243" s="18">
        <f t="shared" si="12"/>
        <v>0</v>
      </c>
    </row>
    <row r="244" spans="1:20" x14ac:dyDescent="0.2">
      <c r="A244" s="23" t="s">
        <v>232</v>
      </c>
      <c r="B244" s="69"/>
      <c r="C244" s="69"/>
      <c r="D244" s="69"/>
      <c r="E244" s="69"/>
      <c r="F244" s="69"/>
      <c r="G244" s="69"/>
      <c r="H244" s="69"/>
      <c r="I244" s="69"/>
      <c r="J244" s="69"/>
      <c r="K244" s="67"/>
      <c r="L244" s="67"/>
      <c r="M244" s="67"/>
      <c r="N244" s="67"/>
      <c r="O244" s="67"/>
      <c r="P244" s="67"/>
      <c r="Q244" s="67"/>
      <c r="R244" s="67"/>
      <c r="S244" s="67"/>
      <c r="T244" s="18">
        <f t="shared" si="12"/>
        <v>0</v>
      </c>
    </row>
    <row r="245" spans="1:20" x14ac:dyDescent="0.2">
      <c r="A245" s="23" t="s">
        <v>233</v>
      </c>
      <c r="B245" s="69"/>
      <c r="C245" s="69"/>
      <c r="D245" s="69"/>
      <c r="E245" s="69"/>
      <c r="F245" s="69"/>
      <c r="G245" s="69"/>
      <c r="H245" s="69"/>
      <c r="I245" s="69">
        <f>1</f>
        <v>1</v>
      </c>
      <c r="J245" s="69"/>
      <c r="K245" s="67"/>
      <c r="L245" s="67"/>
      <c r="M245" s="67"/>
      <c r="N245" s="67"/>
      <c r="O245" s="67"/>
      <c r="P245" s="67"/>
      <c r="Q245" s="67"/>
      <c r="R245" s="67"/>
      <c r="S245" s="67"/>
      <c r="T245" s="18">
        <f t="shared" si="12"/>
        <v>1</v>
      </c>
    </row>
    <row r="246" spans="1:20" x14ac:dyDescent="0.2">
      <c r="A246" s="23" t="s">
        <v>234</v>
      </c>
      <c r="B246" s="69"/>
      <c r="C246" s="69"/>
      <c r="D246" s="69">
        <f>2</f>
        <v>2</v>
      </c>
      <c r="E246" s="69"/>
      <c r="F246" s="69"/>
      <c r="G246" s="69"/>
      <c r="H246" s="69"/>
      <c r="I246" s="69"/>
      <c r="J246" s="69"/>
      <c r="K246" s="67"/>
      <c r="L246" s="67"/>
      <c r="M246" s="67"/>
      <c r="N246" s="67"/>
      <c r="O246" s="67"/>
      <c r="P246" s="67"/>
      <c r="Q246" s="67"/>
      <c r="R246" s="67"/>
      <c r="S246" s="67"/>
      <c r="T246" s="18">
        <f t="shared" si="12"/>
        <v>2</v>
      </c>
    </row>
    <row r="247" spans="1:20" x14ac:dyDescent="0.2">
      <c r="A247" s="23" t="s">
        <v>235</v>
      </c>
      <c r="B247" s="69"/>
      <c r="C247" s="69"/>
      <c r="D247" s="69"/>
      <c r="E247" s="69">
        <f>4+1+1+3+1+4+2+2+1+1</f>
        <v>20</v>
      </c>
      <c r="F247" s="69">
        <f>2+2+1+1+2</f>
        <v>8</v>
      </c>
      <c r="G247" s="69"/>
      <c r="H247" s="69"/>
      <c r="I247" s="69"/>
      <c r="J247" s="69"/>
      <c r="K247" s="67"/>
      <c r="L247" s="67"/>
      <c r="M247" s="67">
        <f>1</f>
        <v>1</v>
      </c>
      <c r="N247" s="67"/>
      <c r="O247" s="67"/>
      <c r="P247" s="67">
        <f>1+3</f>
        <v>4</v>
      </c>
      <c r="Q247" s="67"/>
      <c r="R247" s="67"/>
      <c r="S247" s="67"/>
      <c r="T247" s="18">
        <f t="shared" si="12"/>
        <v>33</v>
      </c>
    </row>
    <row r="248" spans="1:20" x14ac:dyDescent="0.2">
      <c r="A248" s="23" t="s">
        <v>236</v>
      </c>
      <c r="B248" s="69"/>
      <c r="C248" s="69"/>
      <c r="D248" s="69"/>
      <c r="E248" s="69">
        <f>1</f>
        <v>1</v>
      </c>
      <c r="F248" s="69">
        <f>1+1+1+2</f>
        <v>5</v>
      </c>
      <c r="G248" s="69"/>
      <c r="H248" s="69"/>
      <c r="I248" s="69"/>
      <c r="J248" s="69"/>
      <c r="K248" s="67"/>
      <c r="L248" s="67"/>
      <c r="M248" s="67"/>
      <c r="N248" s="67"/>
      <c r="O248" s="67">
        <f>1</f>
        <v>1</v>
      </c>
      <c r="P248" s="67"/>
      <c r="Q248" s="67"/>
      <c r="R248" s="67"/>
      <c r="S248" s="67"/>
      <c r="T248" s="18">
        <f t="shared" si="12"/>
        <v>7</v>
      </c>
    </row>
    <row r="249" spans="1:20" x14ac:dyDescent="0.2">
      <c r="A249" s="23" t="s">
        <v>237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7"/>
      <c r="L249" s="67"/>
      <c r="M249" s="67"/>
      <c r="N249" s="67"/>
      <c r="O249" s="67"/>
      <c r="P249" s="67"/>
      <c r="Q249" s="67"/>
      <c r="R249" s="67"/>
      <c r="S249" s="67"/>
      <c r="T249" s="18">
        <f t="shared" si="12"/>
        <v>0</v>
      </c>
    </row>
    <row r="250" spans="1:20" x14ac:dyDescent="0.2">
      <c r="A250" s="23" t="s">
        <v>238</v>
      </c>
      <c r="B250" s="69"/>
      <c r="C250" s="69"/>
      <c r="D250" s="69"/>
      <c r="E250" s="69"/>
      <c r="F250" s="69"/>
      <c r="G250" s="69"/>
      <c r="H250" s="69"/>
      <c r="I250" s="69"/>
      <c r="J250" s="69"/>
      <c r="K250" s="67"/>
      <c r="L250" s="67"/>
      <c r="M250" s="67"/>
      <c r="N250" s="67"/>
      <c r="O250" s="67"/>
      <c r="P250" s="67"/>
      <c r="Q250" s="67"/>
      <c r="R250" s="67"/>
      <c r="S250" s="67"/>
      <c r="T250" s="18">
        <f t="shared" si="12"/>
        <v>0</v>
      </c>
    </row>
    <row r="251" spans="1:20" x14ac:dyDescent="0.2">
      <c r="A251" s="23" t="s">
        <v>239</v>
      </c>
      <c r="B251" s="69"/>
      <c r="C251" s="69">
        <f>5</f>
        <v>5</v>
      </c>
      <c r="D251" s="69">
        <f>7+3</f>
        <v>10</v>
      </c>
      <c r="E251" s="69">
        <f>1+1+2</f>
        <v>4</v>
      </c>
      <c r="F251" s="69">
        <f>4+3+2+1+4+1</f>
        <v>15</v>
      </c>
      <c r="G251" s="69">
        <f>2+4+1</f>
        <v>7</v>
      </c>
      <c r="H251" s="69">
        <f>19+1+2</f>
        <v>22</v>
      </c>
      <c r="I251" s="69"/>
      <c r="J251" s="69"/>
      <c r="K251" s="67">
        <f>5</f>
        <v>5</v>
      </c>
      <c r="L251" s="67"/>
      <c r="M251" s="67">
        <f>1</f>
        <v>1</v>
      </c>
      <c r="N251" s="67">
        <f>3</f>
        <v>3</v>
      </c>
      <c r="O251" s="67">
        <f>21</f>
        <v>21</v>
      </c>
      <c r="P251" s="67">
        <f>1</f>
        <v>1</v>
      </c>
      <c r="Q251" s="67"/>
      <c r="R251" s="67"/>
      <c r="S251" s="67"/>
      <c r="T251" s="18">
        <f t="shared" si="12"/>
        <v>94</v>
      </c>
    </row>
    <row r="252" spans="1:20" x14ac:dyDescent="0.2">
      <c r="A252" s="23" t="s">
        <v>240</v>
      </c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18">
        <f>SUM(B252:S252)</f>
        <v>0</v>
      </c>
    </row>
    <row r="253" spans="1:20" x14ac:dyDescent="0.2">
      <c r="A253" s="23" t="s">
        <v>241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8">
        <f t="shared" si="12"/>
        <v>0</v>
      </c>
    </row>
    <row r="254" spans="1:20" x14ac:dyDescent="0.2">
      <c r="A254" s="19" t="s">
        <v>285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27"/>
    </row>
    <row r="255" spans="1:20" x14ac:dyDescent="0.2">
      <c r="A255" s="23" t="s">
        <v>243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8">
        <f>SUM(B255:S255)</f>
        <v>0</v>
      </c>
    </row>
    <row r="256" spans="1:20" x14ac:dyDescent="0.2">
      <c r="A256" s="19" t="s">
        <v>360</v>
      </c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27"/>
    </row>
    <row r="257" spans="1:20" x14ac:dyDescent="0.2">
      <c r="A257" s="31" t="s">
        <v>351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8">
        <f>SUM(B257:S257)</f>
        <v>0</v>
      </c>
    </row>
    <row r="258" spans="1:20" x14ac:dyDescent="0.2">
      <c r="A258" s="31" t="s">
        <v>430</v>
      </c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8">
        <f>SUM(B258:S258)</f>
        <v>0</v>
      </c>
    </row>
    <row r="259" spans="1:20" x14ac:dyDescent="0.2">
      <c r="A259" s="31" t="s">
        <v>408</v>
      </c>
      <c r="B259" s="67"/>
      <c r="C259" s="67"/>
      <c r="D259" s="67"/>
      <c r="E259" s="67">
        <f>2</f>
        <v>2</v>
      </c>
      <c r="F259" s="67">
        <f>2</f>
        <v>2</v>
      </c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8">
        <f>SUM(B259:S259)</f>
        <v>4</v>
      </c>
    </row>
    <row r="260" spans="1:20" x14ac:dyDescent="0.2">
      <c r="A260" s="31" t="s">
        <v>439</v>
      </c>
      <c r="B260" s="76"/>
      <c r="C260" s="76"/>
      <c r="D260" s="76"/>
      <c r="E260" s="76">
        <f>2+2</f>
        <v>4</v>
      </c>
      <c r="F260" s="76"/>
      <c r="G260" s="76"/>
      <c r="H260" s="76"/>
      <c r="I260" s="76"/>
      <c r="J260" s="76"/>
      <c r="K260" s="76"/>
      <c r="L260" s="76"/>
      <c r="M260" s="76"/>
      <c r="N260" s="76">
        <f>1</f>
        <v>1</v>
      </c>
      <c r="O260" s="76"/>
      <c r="P260" s="76"/>
      <c r="Q260" s="76"/>
      <c r="R260" s="76"/>
      <c r="S260" s="76"/>
      <c r="T260" s="18"/>
    </row>
    <row r="261" spans="1:20" x14ac:dyDescent="0.2">
      <c r="A261" s="31" t="s">
        <v>100</v>
      </c>
      <c r="B261" s="76"/>
      <c r="C261" s="76"/>
      <c r="D261" s="76"/>
      <c r="E261" s="76"/>
      <c r="F261" s="76"/>
      <c r="G261" s="76"/>
      <c r="H261" s="76">
        <v>1</v>
      </c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18"/>
    </row>
    <row r="262" spans="1:20" x14ac:dyDescent="0.2">
      <c r="A262" s="33" t="s">
        <v>284</v>
      </c>
      <c r="B262" s="18">
        <f>SUM(B4:B259)</f>
        <v>0</v>
      </c>
      <c r="C262" s="18">
        <f>SUM(C4:C259)</f>
        <v>58</v>
      </c>
      <c r="D262" s="18">
        <f t="shared" ref="D262:S262" si="13">SUM(D4:D259)</f>
        <v>73</v>
      </c>
      <c r="E262" s="18">
        <f t="shared" si="13"/>
        <v>384</v>
      </c>
      <c r="F262" s="18">
        <f t="shared" si="13"/>
        <v>324</v>
      </c>
      <c r="G262" s="18">
        <f t="shared" si="13"/>
        <v>230</v>
      </c>
      <c r="H262" s="18">
        <f t="shared" si="13"/>
        <v>226</v>
      </c>
      <c r="I262" s="18">
        <f t="shared" si="13"/>
        <v>46</v>
      </c>
      <c r="J262" s="18">
        <f t="shared" si="13"/>
        <v>0</v>
      </c>
      <c r="K262" s="18">
        <f t="shared" si="13"/>
        <v>59</v>
      </c>
      <c r="L262" s="18">
        <f t="shared" si="13"/>
        <v>0</v>
      </c>
      <c r="M262" s="18">
        <f t="shared" si="13"/>
        <v>43</v>
      </c>
      <c r="N262" s="18">
        <f t="shared" si="13"/>
        <v>80</v>
      </c>
      <c r="O262" s="18">
        <f t="shared" si="13"/>
        <v>205</v>
      </c>
      <c r="P262" s="18">
        <f t="shared" si="13"/>
        <v>42</v>
      </c>
      <c r="Q262" s="18">
        <f t="shared" si="13"/>
        <v>0</v>
      </c>
      <c r="R262" s="18">
        <f t="shared" si="13"/>
        <v>0</v>
      </c>
      <c r="S262" s="18">
        <f t="shared" si="13"/>
        <v>0</v>
      </c>
      <c r="T262" s="18">
        <f>SUM(T4:T259)</f>
        <v>1770</v>
      </c>
    </row>
    <row r="263" spans="1:20" x14ac:dyDescent="0.2">
      <c r="A263" s="34" t="s">
        <v>248</v>
      </c>
      <c r="B263" s="27">
        <f>COUNT(B3:B259)</f>
        <v>0</v>
      </c>
      <c r="C263" s="27">
        <f t="shared" ref="C263:S263" si="14">COUNT(C3:C259)</f>
        <v>18</v>
      </c>
      <c r="D263" s="27">
        <f t="shared" si="14"/>
        <v>17</v>
      </c>
      <c r="E263" s="27">
        <f t="shared" si="14"/>
        <v>47</v>
      </c>
      <c r="F263" s="27">
        <f t="shared" si="14"/>
        <v>42</v>
      </c>
      <c r="G263" s="27">
        <f t="shared" si="14"/>
        <v>40</v>
      </c>
      <c r="H263" s="27">
        <f t="shared" si="14"/>
        <v>40</v>
      </c>
      <c r="I263" s="27">
        <f t="shared" si="14"/>
        <v>23</v>
      </c>
      <c r="J263" s="27">
        <f t="shared" si="14"/>
        <v>0</v>
      </c>
      <c r="K263" s="27">
        <f t="shared" si="14"/>
        <v>15</v>
      </c>
      <c r="L263" s="27">
        <f t="shared" si="14"/>
        <v>0</v>
      </c>
      <c r="M263" s="27">
        <f t="shared" si="14"/>
        <v>22</v>
      </c>
      <c r="N263" s="27">
        <f t="shared" si="14"/>
        <v>22</v>
      </c>
      <c r="O263" s="27">
        <f t="shared" si="14"/>
        <v>39</v>
      </c>
      <c r="P263" s="27">
        <f t="shared" si="14"/>
        <v>19</v>
      </c>
      <c r="Q263" s="27">
        <f t="shared" si="14"/>
        <v>0</v>
      </c>
      <c r="R263" s="27">
        <f t="shared" si="14"/>
        <v>0</v>
      </c>
      <c r="S263" s="27">
        <f t="shared" si="14"/>
        <v>0</v>
      </c>
      <c r="T263" s="35">
        <f>COUNTIF(T4:T259,"&gt;0")</f>
        <v>85</v>
      </c>
    </row>
    <row r="264" spans="1:20" s="64" customFormat="1" x14ac:dyDescent="0.2">
      <c r="A264" s="62" t="s">
        <v>425</v>
      </c>
      <c r="B264" s="63"/>
      <c r="C264" s="63">
        <v>1</v>
      </c>
      <c r="D264" s="63">
        <v>2</v>
      </c>
      <c r="E264" s="63">
        <v>10</v>
      </c>
      <c r="F264" s="63">
        <v>11</v>
      </c>
      <c r="G264" s="63">
        <v>5</v>
      </c>
      <c r="H264" s="63">
        <v>3</v>
      </c>
      <c r="I264" s="63">
        <v>2</v>
      </c>
      <c r="J264" s="63"/>
      <c r="K264" s="63">
        <v>1</v>
      </c>
      <c r="L264" s="63"/>
      <c r="M264" s="63">
        <v>1</v>
      </c>
      <c r="N264" s="63">
        <v>2</v>
      </c>
      <c r="O264" s="63">
        <v>1</v>
      </c>
      <c r="P264" s="63">
        <v>2</v>
      </c>
      <c r="Q264" s="63"/>
      <c r="R264" s="63"/>
      <c r="S264" s="63"/>
      <c r="T264" s="63">
        <f>SUM(B264:S264)</f>
        <v>41</v>
      </c>
    </row>
    <row r="265" spans="1:20" x14ac:dyDescent="0.2">
      <c r="A265" s="36" t="s">
        <v>325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">
      <c r="A266" s="36" t="s">
        <v>326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6" t="s">
        <v>327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36" t="s">
        <v>328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36" t="s">
        <v>329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36" t="s">
        <v>330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3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53" t="s">
        <v>441</v>
      </c>
      <c r="B272" s="54"/>
      <c r="C272" s="55"/>
      <c r="D272" s="55"/>
      <c r="E272" s="56" t="s">
        <v>420</v>
      </c>
      <c r="F272" s="55"/>
      <c r="G272" s="55"/>
      <c r="H272" s="5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53" t="s">
        <v>438</v>
      </c>
      <c r="B273" s="54"/>
      <c r="C273" s="55"/>
      <c r="D273" s="55">
        <v>54</v>
      </c>
      <c r="E273" s="57" t="s">
        <v>403</v>
      </c>
      <c r="F273" s="55"/>
      <c r="G273" s="54" t="s">
        <v>433</v>
      </c>
      <c r="H273" s="5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A274" s="53" t="s">
        <v>442</v>
      </c>
      <c r="B274" s="54"/>
      <c r="C274" s="55"/>
      <c r="D274" s="55"/>
      <c r="E274" s="57" t="s">
        <v>404</v>
      </c>
      <c r="F274" s="55"/>
      <c r="G274" s="54" t="s">
        <v>433</v>
      </c>
      <c r="H274" s="5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">
      <c r="A275" s="53" t="s">
        <v>423</v>
      </c>
      <c r="B275" s="61">
        <f>T263</f>
        <v>85</v>
      </c>
      <c r="C275" s="55"/>
      <c r="D275" s="55"/>
      <c r="E275" s="57" t="s">
        <v>405</v>
      </c>
      <c r="F275" s="55"/>
      <c r="G275" s="54" t="s">
        <v>433</v>
      </c>
      <c r="H275" s="5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">
      <c r="A277" s="58" t="s">
        <v>429</v>
      </c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60"/>
      <c r="T277" s="40"/>
    </row>
  </sheetData>
  <mergeCells count="1">
    <mergeCell ref="B2:S2"/>
  </mergeCells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8"/>
  <sheetViews>
    <sheetView tabSelected="1" zoomScaleNormal="100" workbookViewId="0">
      <pane ySplit="1" topLeftCell="A237" activePane="bottomLeft" state="frozen"/>
      <selection pane="bottomLeft" activeCell="G266" sqref="G266"/>
    </sheetView>
  </sheetViews>
  <sheetFormatPr defaultColWidth="8.85546875" defaultRowHeight="12.75" x14ac:dyDescent="0.2"/>
  <cols>
    <col min="1" max="1" width="30.140625" customWidth="1"/>
    <col min="2" max="20" width="6.42578125" customWidth="1"/>
  </cols>
  <sheetData>
    <row r="1" spans="1:20" ht="94.5" customHeight="1" x14ac:dyDescent="0.2">
      <c r="A1" s="41" t="s">
        <v>437</v>
      </c>
      <c r="B1" s="65" t="s">
        <v>426</v>
      </c>
      <c r="C1" s="17" t="s">
        <v>290</v>
      </c>
      <c r="D1" s="79" t="s">
        <v>443</v>
      </c>
      <c r="E1" s="17" t="s">
        <v>292</v>
      </c>
      <c r="F1" s="16" t="s">
        <v>293</v>
      </c>
      <c r="G1" s="17" t="s">
        <v>294</v>
      </c>
      <c r="H1" s="16" t="s">
        <v>295</v>
      </c>
      <c r="I1" s="17" t="s">
        <v>296</v>
      </c>
      <c r="J1" s="16" t="s">
        <v>297</v>
      </c>
      <c r="K1" s="17" t="s">
        <v>298</v>
      </c>
      <c r="L1" s="16" t="s">
        <v>299</v>
      </c>
      <c r="M1" s="17" t="s">
        <v>300</v>
      </c>
      <c r="N1" s="16" t="s">
        <v>301</v>
      </c>
      <c r="O1" s="17" t="s">
        <v>302</v>
      </c>
      <c r="P1" s="16" t="s">
        <v>303</v>
      </c>
      <c r="Q1" s="17" t="s">
        <v>304</v>
      </c>
      <c r="R1" s="79" t="s">
        <v>448</v>
      </c>
      <c r="S1" s="17" t="s">
        <v>306</v>
      </c>
      <c r="T1" s="18" t="s">
        <v>307</v>
      </c>
    </row>
    <row r="2" spans="1:20" x14ac:dyDescent="0.2">
      <c r="B2" s="81" t="s">
        <v>288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2"/>
    </row>
    <row r="3" spans="1:20" x14ac:dyDescent="0.2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66"/>
      <c r="Q3" s="66"/>
      <c r="R3" s="66"/>
      <c r="S3" s="73"/>
      <c r="T3" s="22"/>
    </row>
    <row r="4" spans="1:20" x14ac:dyDescent="0.2">
      <c r="A4" s="23" t="s">
        <v>1</v>
      </c>
      <c r="B4" s="67"/>
      <c r="C4" s="67"/>
      <c r="D4" s="67"/>
      <c r="E4" s="75"/>
      <c r="F4" s="67"/>
      <c r="G4" s="67">
        <v>1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8">
        <f>SUM(B4:S4)</f>
        <v>1</v>
      </c>
    </row>
    <row r="5" spans="1:20" x14ac:dyDescent="0.2">
      <c r="A5" s="23" t="s">
        <v>2</v>
      </c>
      <c r="B5" s="67"/>
      <c r="C5" s="67"/>
      <c r="D5" s="67"/>
      <c r="E5" s="67"/>
      <c r="F5" s="67"/>
      <c r="G5" s="67">
        <f>2+6+1</f>
        <v>9</v>
      </c>
      <c r="H5" s="67"/>
      <c r="I5" s="67"/>
      <c r="J5" s="67"/>
      <c r="K5" s="67"/>
      <c r="L5" s="67"/>
      <c r="M5" s="67">
        <v>1</v>
      </c>
      <c r="N5" s="67"/>
      <c r="O5" s="67"/>
      <c r="P5" s="67"/>
      <c r="Q5" s="67"/>
      <c r="R5" s="67"/>
      <c r="S5" s="67"/>
      <c r="T5" s="18">
        <f>SUM(B5:S5)</f>
        <v>10</v>
      </c>
    </row>
    <row r="6" spans="1:20" x14ac:dyDescent="0.2">
      <c r="A6" s="23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8">
        <f>SUM(B6:S6)</f>
        <v>0</v>
      </c>
    </row>
    <row r="7" spans="1:20" x14ac:dyDescent="0.2">
      <c r="A7" s="19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68"/>
      <c r="R7" s="68"/>
      <c r="S7" s="68"/>
      <c r="T7" s="27"/>
    </row>
    <row r="8" spans="1:20" x14ac:dyDescent="0.2">
      <c r="A8" s="23" t="s">
        <v>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18">
        <f>SUM(B8:S8)</f>
        <v>0</v>
      </c>
    </row>
    <row r="9" spans="1:20" x14ac:dyDescent="0.2">
      <c r="A9" s="23" t="s">
        <v>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8">
        <f>SUM(B9:S9)</f>
        <v>0</v>
      </c>
    </row>
    <row r="10" spans="1:20" x14ac:dyDescent="0.2">
      <c r="A10" s="23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8">
        <f>SUM(B10:S10)</f>
        <v>0</v>
      </c>
    </row>
    <row r="11" spans="1:20" x14ac:dyDescent="0.2">
      <c r="A11" s="23" t="s">
        <v>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8">
        <f>SUM(B11:S11)</f>
        <v>0</v>
      </c>
    </row>
    <row r="12" spans="1:20" x14ac:dyDescent="0.2">
      <c r="A12" s="23" t="s">
        <v>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8">
        <f>SUM(B12:S12)</f>
        <v>0</v>
      </c>
    </row>
    <row r="13" spans="1:20" x14ac:dyDescent="0.2">
      <c r="A13" s="19" t="s">
        <v>10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68"/>
      <c r="Q13" s="68"/>
      <c r="R13" s="68"/>
      <c r="S13" s="68"/>
      <c r="T13" s="27"/>
    </row>
    <row r="14" spans="1:20" x14ac:dyDescent="0.2">
      <c r="A14" s="23" t="s">
        <v>11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8">
        <f>SUM(B14:S14)</f>
        <v>0</v>
      </c>
    </row>
    <row r="15" spans="1:20" ht="13.5" x14ac:dyDescent="0.2">
      <c r="A15" s="23" t="s">
        <v>308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8">
        <f>SUM(B15:S15)</f>
        <v>0</v>
      </c>
    </row>
    <row r="16" spans="1:20" x14ac:dyDescent="0.2">
      <c r="A16" s="19" t="s">
        <v>13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8"/>
      <c r="Q16" s="68"/>
      <c r="R16" s="68"/>
      <c r="S16" s="68"/>
      <c r="T16" s="27"/>
    </row>
    <row r="17" spans="1:20" x14ac:dyDescent="0.2">
      <c r="A17" s="23" t="s">
        <v>14</v>
      </c>
      <c r="B17" s="67"/>
      <c r="C17" s="67"/>
      <c r="D17" s="67"/>
      <c r="E17" s="67"/>
      <c r="F17" s="67"/>
      <c r="G17" s="67">
        <f>3+10+4</f>
        <v>17</v>
      </c>
      <c r="H17" s="67"/>
      <c r="I17" s="67"/>
      <c r="J17" s="67"/>
      <c r="K17" s="67"/>
      <c r="L17" s="67"/>
      <c r="M17" s="67">
        <f>6</f>
        <v>6</v>
      </c>
      <c r="N17" s="67"/>
      <c r="O17" s="67"/>
      <c r="P17" s="67"/>
      <c r="Q17" s="67"/>
      <c r="R17" s="67"/>
      <c r="S17" s="67"/>
      <c r="T17" s="18">
        <f t="shared" ref="T17:T40" si="0">SUM(B17:S17)</f>
        <v>23</v>
      </c>
    </row>
    <row r="18" spans="1:20" x14ac:dyDescent="0.2">
      <c r="A18" s="23" t="s">
        <v>414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18">
        <f t="shared" si="0"/>
        <v>0</v>
      </c>
    </row>
    <row r="19" spans="1:20" x14ac:dyDescent="0.2">
      <c r="A19" s="23" t="s">
        <v>415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8">
        <f t="shared" si="0"/>
        <v>0</v>
      </c>
    </row>
    <row r="20" spans="1:20" x14ac:dyDescent="0.2">
      <c r="A20" s="23" t="s">
        <v>15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8">
        <f t="shared" si="0"/>
        <v>0</v>
      </c>
    </row>
    <row r="21" spans="1:20" x14ac:dyDescent="0.2">
      <c r="A21" s="23" t="s">
        <v>16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8">
        <f t="shared" si="0"/>
        <v>0</v>
      </c>
    </row>
    <row r="22" spans="1:20" x14ac:dyDescent="0.2">
      <c r="A22" s="23" t="s">
        <v>17</v>
      </c>
      <c r="B22" s="67"/>
      <c r="C22" s="67"/>
      <c r="D22" s="67"/>
      <c r="E22" s="67">
        <f>2+2+2</f>
        <v>6</v>
      </c>
      <c r="F22" s="67">
        <f>10+2+2</f>
        <v>14</v>
      </c>
      <c r="G22" s="67">
        <f>1+1</f>
        <v>2</v>
      </c>
      <c r="H22" s="67"/>
      <c r="I22" s="67"/>
      <c r="J22" s="67"/>
      <c r="K22" s="67"/>
      <c r="L22" s="67"/>
      <c r="M22" s="67">
        <v>3</v>
      </c>
      <c r="N22" s="67"/>
      <c r="O22" s="67"/>
      <c r="P22" s="67">
        <v>15</v>
      </c>
      <c r="Q22" s="67"/>
      <c r="R22" s="67"/>
      <c r="S22" s="67"/>
      <c r="T22" s="18">
        <f t="shared" si="0"/>
        <v>40</v>
      </c>
    </row>
    <row r="23" spans="1:20" x14ac:dyDescent="0.2">
      <c r="A23" s="23" t="s">
        <v>18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8">
        <f t="shared" si="0"/>
        <v>0</v>
      </c>
    </row>
    <row r="24" spans="1:20" x14ac:dyDescent="0.2">
      <c r="A24" s="23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8">
        <f t="shared" si="0"/>
        <v>0</v>
      </c>
    </row>
    <row r="25" spans="1:20" x14ac:dyDescent="0.2">
      <c r="A25" s="23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8">
        <f t="shared" si="0"/>
        <v>0</v>
      </c>
    </row>
    <row r="26" spans="1:20" x14ac:dyDescent="0.2">
      <c r="A26" s="23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8">
        <f t="shared" si="0"/>
        <v>0</v>
      </c>
    </row>
    <row r="27" spans="1:20" x14ac:dyDescent="0.2">
      <c r="A27" s="23" t="s">
        <v>22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8">
        <f t="shared" si="0"/>
        <v>0</v>
      </c>
    </row>
    <row r="28" spans="1:20" x14ac:dyDescent="0.2">
      <c r="A28" s="23" t="s">
        <v>23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18">
        <f t="shared" si="0"/>
        <v>0</v>
      </c>
    </row>
    <row r="29" spans="1:20" x14ac:dyDescent="0.2">
      <c r="A29" s="23" t="s">
        <v>24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18">
        <f t="shared" si="0"/>
        <v>0</v>
      </c>
    </row>
    <row r="30" spans="1:20" x14ac:dyDescent="0.2">
      <c r="A30" s="23" t="s">
        <v>25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18">
        <f t="shared" si="0"/>
        <v>0</v>
      </c>
    </row>
    <row r="31" spans="1:20" x14ac:dyDescent="0.2">
      <c r="A31" s="23" t="s">
        <v>26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8">
        <f t="shared" si="0"/>
        <v>0</v>
      </c>
    </row>
    <row r="32" spans="1:20" x14ac:dyDescent="0.2">
      <c r="A32" s="23" t="s">
        <v>309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8">
        <f t="shared" si="0"/>
        <v>0</v>
      </c>
    </row>
    <row r="33" spans="1:20" x14ac:dyDescent="0.2">
      <c r="A33" s="23" t="s">
        <v>28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18">
        <f t="shared" si="0"/>
        <v>0</v>
      </c>
    </row>
    <row r="34" spans="1:20" x14ac:dyDescent="0.2">
      <c r="A34" s="23" t="s">
        <v>29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18">
        <f t="shared" si="0"/>
        <v>0</v>
      </c>
    </row>
    <row r="35" spans="1:20" x14ac:dyDescent="0.2">
      <c r="A35" s="23" t="s">
        <v>30</v>
      </c>
      <c r="B35" s="67"/>
      <c r="C35" s="67"/>
      <c r="D35" s="67"/>
      <c r="E35" s="67"/>
      <c r="F35" s="67"/>
      <c r="G35" s="67">
        <f>10</f>
        <v>10</v>
      </c>
      <c r="H35" s="67"/>
      <c r="I35" s="67"/>
      <c r="J35" s="67"/>
      <c r="K35" s="67"/>
      <c r="L35" s="67"/>
      <c r="M35" s="67"/>
      <c r="N35" s="67"/>
      <c r="O35" s="67"/>
      <c r="P35" s="67">
        <f>2+1</f>
        <v>3</v>
      </c>
      <c r="Q35" s="67"/>
      <c r="R35" s="67"/>
      <c r="S35" s="67"/>
      <c r="T35" s="18">
        <f t="shared" si="0"/>
        <v>13</v>
      </c>
    </row>
    <row r="36" spans="1:20" x14ac:dyDescent="0.2">
      <c r="A36" s="23" t="s">
        <v>31</v>
      </c>
      <c r="B36" s="67"/>
      <c r="C36" s="67"/>
      <c r="D36" s="67"/>
      <c r="E36" s="67"/>
      <c r="F36" s="67"/>
      <c r="G36" s="67">
        <f>14+1</f>
        <v>15</v>
      </c>
      <c r="H36" s="67"/>
      <c r="I36" s="67"/>
      <c r="J36" s="67"/>
      <c r="K36" s="67"/>
      <c r="L36" s="67"/>
      <c r="M36" s="67"/>
      <c r="N36" s="67"/>
      <c r="O36" s="67"/>
      <c r="P36" s="67">
        <f>9+7+13</f>
        <v>29</v>
      </c>
      <c r="Q36" s="67"/>
      <c r="R36" s="67"/>
      <c r="S36" s="67"/>
      <c r="T36" s="18">
        <f t="shared" si="0"/>
        <v>44</v>
      </c>
    </row>
    <row r="37" spans="1:20" x14ac:dyDescent="0.2">
      <c r="A37" s="23" t="s">
        <v>32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18">
        <f t="shared" si="0"/>
        <v>0</v>
      </c>
    </row>
    <row r="38" spans="1:20" x14ac:dyDescent="0.2">
      <c r="A38" s="23" t="s">
        <v>33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>
        <v>1</v>
      </c>
      <c r="N38" s="67"/>
      <c r="O38" s="67"/>
      <c r="P38" s="67"/>
      <c r="Q38" s="67"/>
      <c r="R38" s="67"/>
      <c r="S38" s="67"/>
      <c r="T38" s="18">
        <f t="shared" si="0"/>
        <v>1</v>
      </c>
    </row>
    <row r="39" spans="1:20" x14ac:dyDescent="0.2">
      <c r="A39" s="23" t="s">
        <v>34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18">
        <f t="shared" si="0"/>
        <v>0</v>
      </c>
    </row>
    <row r="40" spans="1:20" x14ac:dyDescent="0.2">
      <c r="A40" s="23" t="s">
        <v>35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18">
        <f t="shared" si="0"/>
        <v>0</v>
      </c>
    </row>
    <row r="41" spans="1:20" x14ac:dyDescent="0.2">
      <c r="A41" s="19" t="s">
        <v>36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68"/>
      <c r="Q41" s="68"/>
      <c r="R41" s="68"/>
      <c r="S41" s="68"/>
      <c r="T41" s="27"/>
    </row>
    <row r="42" spans="1:20" x14ac:dyDescent="0.2">
      <c r="A42" s="23" t="s">
        <v>37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18">
        <f t="shared" ref="T42:T56" si="1">SUM(B42:S42)</f>
        <v>0</v>
      </c>
    </row>
    <row r="43" spans="1:20" x14ac:dyDescent="0.2">
      <c r="A43" s="23" t="s">
        <v>38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18">
        <f t="shared" si="1"/>
        <v>0</v>
      </c>
    </row>
    <row r="44" spans="1:20" x14ac:dyDescent="0.2">
      <c r="A44" s="23" t="s">
        <v>310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18">
        <f t="shared" si="1"/>
        <v>0</v>
      </c>
    </row>
    <row r="45" spans="1:20" x14ac:dyDescent="0.2">
      <c r="A45" s="23" t="s">
        <v>40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18">
        <f t="shared" si="1"/>
        <v>0</v>
      </c>
    </row>
    <row r="46" spans="1:20" x14ac:dyDescent="0.2">
      <c r="A46" s="23" t="s">
        <v>41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18">
        <f t="shared" si="1"/>
        <v>0</v>
      </c>
    </row>
    <row r="47" spans="1:20" x14ac:dyDescent="0.2">
      <c r="A47" s="23" t="s">
        <v>42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18">
        <f t="shared" si="1"/>
        <v>0</v>
      </c>
    </row>
    <row r="48" spans="1:20" x14ac:dyDescent="0.2">
      <c r="A48" s="23" t="s">
        <v>44</v>
      </c>
      <c r="B48" s="72"/>
      <c r="C48" s="72">
        <f>1</f>
        <v>1</v>
      </c>
      <c r="D48" s="72">
        <v>1</v>
      </c>
      <c r="E48" s="72">
        <f>1</f>
        <v>1</v>
      </c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8">
        <f t="shared" si="1"/>
        <v>3</v>
      </c>
    </row>
    <row r="49" spans="1:20" x14ac:dyDescent="0.2">
      <c r="A49" s="23" t="s">
        <v>45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18">
        <f t="shared" si="1"/>
        <v>0</v>
      </c>
    </row>
    <row r="50" spans="1:20" x14ac:dyDescent="0.2">
      <c r="A50" s="23" t="s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18">
        <f t="shared" si="1"/>
        <v>0</v>
      </c>
    </row>
    <row r="51" spans="1:20" x14ac:dyDescent="0.2">
      <c r="A51" s="23" t="s">
        <v>47</v>
      </c>
      <c r="B51" s="72"/>
      <c r="C51" s="72"/>
      <c r="D51" s="72"/>
      <c r="E51" s="72"/>
      <c r="F51" s="72"/>
      <c r="G51" s="72">
        <f>1</f>
        <v>1</v>
      </c>
      <c r="H51" s="72"/>
      <c r="I51" s="72"/>
      <c r="J51" s="72"/>
      <c r="K51" s="72"/>
      <c r="L51" s="72"/>
      <c r="M51" s="72">
        <v>1</v>
      </c>
      <c r="N51" s="72"/>
      <c r="O51" s="72"/>
      <c r="P51" s="72"/>
      <c r="Q51" s="72"/>
      <c r="R51" s="72"/>
      <c r="S51" s="72"/>
      <c r="T51" s="18">
        <f t="shared" si="1"/>
        <v>2</v>
      </c>
    </row>
    <row r="52" spans="1:20" x14ac:dyDescent="0.2">
      <c r="A52" s="23" t="s">
        <v>48</v>
      </c>
      <c r="B52" s="72"/>
      <c r="C52" s="72"/>
      <c r="D52" s="72"/>
      <c r="E52" s="72"/>
      <c r="F52" s="72">
        <v>1</v>
      </c>
      <c r="G52" s="72"/>
      <c r="H52" s="72">
        <f>1</f>
        <v>1</v>
      </c>
      <c r="I52" s="72">
        <f>1</f>
        <v>1</v>
      </c>
      <c r="J52" s="72"/>
      <c r="K52" s="72"/>
      <c r="L52" s="72"/>
      <c r="M52" s="72">
        <v>1</v>
      </c>
      <c r="N52" s="72"/>
      <c r="O52" s="72"/>
      <c r="P52" s="72"/>
      <c r="Q52" s="72"/>
      <c r="R52" s="72"/>
      <c r="S52" s="72"/>
      <c r="T52" s="18">
        <f t="shared" si="1"/>
        <v>4</v>
      </c>
    </row>
    <row r="53" spans="1:20" x14ac:dyDescent="0.2">
      <c r="A53" s="23" t="s">
        <v>49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18">
        <f t="shared" si="1"/>
        <v>0</v>
      </c>
    </row>
    <row r="54" spans="1:20" x14ac:dyDescent="0.2">
      <c r="A54" s="23" t="s">
        <v>50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18">
        <f t="shared" si="1"/>
        <v>0</v>
      </c>
    </row>
    <row r="55" spans="1:20" x14ac:dyDescent="0.2">
      <c r="A55" s="23" t="s">
        <v>263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18">
        <f t="shared" si="1"/>
        <v>0</v>
      </c>
    </row>
    <row r="56" spans="1:20" x14ac:dyDescent="0.2">
      <c r="A56" s="23" t="s">
        <v>52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18">
        <f t="shared" si="1"/>
        <v>0</v>
      </c>
    </row>
    <row r="57" spans="1:20" x14ac:dyDescent="0.2">
      <c r="A57" s="19" t="s">
        <v>53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68"/>
      <c r="T57" s="27"/>
    </row>
    <row r="58" spans="1:20" x14ac:dyDescent="0.2">
      <c r="A58" s="23" t="s">
        <v>54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18">
        <f t="shared" ref="T58:T63" si="2">SUM(B58:S58)</f>
        <v>0</v>
      </c>
    </row>
    <row r="59" spans="1:20" ht="13.5" x14ac:dyDescent="0.2">
      <c r="A59" s="23" t="s">
        <v>311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18">
        <f t="shared" si="2"/>
        <v>0</v>
      </c>
    </row>
    <row r="60" spans="1:20" ht="13.5" x14ac:dyDescent="0.2">
      <c r="A60" s="23" t="s">
        <v>312</v>
      </c>
      <c r="B60" s="67"/>
      <c r="C60" s="67">
        <f>1+3</f>
        <v>4</v>
      </c>
      <c r="D60" s="67">
        <f>1+2+6</f>
        <v>9</v>
      </c>
      <c r="E60" s="67"/>
      <c r="F60" s="67"/>
      <c r="G60" s="67">
        <f>3</f>
        <v>3</v>
      </c>
      <c r="H60" s="67"/>
      <c r="I60" s="67"/>
      <c r="J60" s="67"/>
      <c r="K60" s="67"/>
      <c r="L60" s="67"/>
      <c r="M60" s="67">
        <v>2</v>
      </c>
      <c r="N60" s="67">
        <v>1</v>
      </c>
      <c r="O60" s="67"/>
      <c r="P60" s="67">
        <v>1</v>
      </c>
      <c r="Q60" s="67"/>
      <c r="R60" s="67"/>
      <c r="S60" s="67"/>
      <c r="T60" s="18">
        <f t="shared" si="2"/>
        <v>20</v>
      </c>
    </row>
    <row r="61" spans="1:20" x14ac:dyDescent="0.2">
      <c r="A61" s="23" t="s">
        <v>56</v>
      </c>
      <c r="B61" s="67"/>
      <c r="C61" s="67"/>
      <c r="D61" s="67"/>
      <c r="E61" s="67"/>
      <c r="F61" s="67">
        <f>1</f>
        <v>1</v>
      </c>
      <c r="G61" s="67"/>
      <c r="H61" s="67"/>
      <c r="I61" s="67"/>
      <c r="J61" s="67"/>
      <c r="K61" s="67"/>
      <c r="L61" s="67"/>
      <c r="M61" s="67"/>
      <c r="N61" s="67"/>
      <c r="O61" s="67">
        <f>2</f>
        <v>2</v>
      </c>
      <c r="P61" s="67"/>
      <c r="Q61" s="67"/>
      <c r="R61" s="67"/>
      <c r="S61" s="67"/>
      <c r="T61" s="18">
        <f t="shared" si="2"/>
        <v>3</v>
      </c>
    </row>
    <row r="62" spans="1:20" x14ac:dyDescent="0.2">
      <c r="A62" s="23" t="s">
        <v>57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8">
        <f t="shared" si="2"/>
        <v>0</v>
      </c>
    </row>
    <row r="63" spans="1:20" x14ac:dyDescent="0.2">
      <c r="A63" s="23" t="s">
        <v>58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8">
        <f t="shared" si="2"/>
        <v>0</v>
      </c>
    </row>
    <row r="64" spans="1:20" x14ac:dyDescent="0.2">
      <c r="A64" s="19" t="s">
        <v>59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68"/>
      <c r="Q64" s="68"/>
      <c r="R64" s="68"/>
      <c r="S64" s="68"/>
      <c r="T64" s="27"/>
    </row>
    <row r="65" spans="1:20" x14ac:dyDescent="0.2">
      <c r="A65" s="23" t="s">
        <v>60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8">
        <f>SUM(B65:S65)</f>
        <v>0</v>
      </c>
    </row>
    <row r="66" spans="1:20" x14ac:dyDescent="0.2">
      <c r="A66" s="23" t="s">
        <v>61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8">
        <f>SUM(B66:S66)</f>
        <v>0</v>
      </c>
    </row>
    <row r="67" spans="1:20" x14ac:dyDescent="0.2">
      <c r="A67" s="23" t="s">
        <v>62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8">
        <f>SUM(B67:S67)</f>
        <v>0</v>
      </c>
    </row>
    <row r="68" spans="1:20" x14ac:dyDescent="0.2">
      <c r="A68" s="19" t="s">
        <v>63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68"/>
      <c r="Q68" s="68"/>
      <c r="R68" s="68"/>
      <c r="S68" s="68"/>
      <c r="T68" s="27"/>
    </row>
    <row r="69" spans="1:20" x14ac:dyDescent="0.2">
      <c r="A69" s="23" t="s">
        <v>64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18">
        <f t="shared" ref="T69:T81" si="3">SUM(B69:S69)</f>
        <v>0</v>
      </c>
    </row>
    <row r="70" spans="1:20" x14ac:dyDescent="0.2">
      <c r="A70" s="23" t="s">
        <v>65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18">
        <f t="shared" si="3"/>
        <v>0</v>
      </c>
    </row>
    <row r="71" spans="1:20" x14ac:dyDescent="0.2">
      <c r="A71" s="23" t="s">
        <v>66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18">
        <f t="shared" si="3"/>
        <v>0</v>
      </c>
    </row>
    <row r="72" spans="1:20" x14ac:dyDescent="0.2">
      <c r="A72" s="23" t="s">
        <v>67</v>
      </c>
      <c r="B72" s="72"/>
      <c r="C72" s="72"/>
      <c r="D72" s="72"/>
      <c r="E72" s="72"/>
      <c r="F72" s="72"/>
      <c r="G72" s="72">
        <f>1</f>
        <v>1</v>
      </c>
      <c r="H72" s="72"/>
      <c r="I72" s="72"/>
      <c r="J72" s="72"/>
      <c r="K72" s="72"/>
      <c r="L72" s="72"/>
      <c r="M72" s="72"/>
      <c r="N72" s="72"/>
      <c r="O72" s="72"/>
      <c r="P72" s="72">
        <v>1</v>
      </c>
      <c r="Q72" s="72"/>
      <c r="R72" s="72"/>
      <c r="S72" s="72"/>
      <c r="T72" s="18">
        <f t="shared" si="3"/>
        <v>2</v>
      </c>
    </row>
    <row r="73" spans="1:20" x14ac:dyDescent="0.2">
      <c r="A73" s="23" t="s">
        <v>68</v>
      </c>
      <c r="B73" s="72"/>
      <c r="C73" s="72"/>
      <c r="D73" s="72"/>
      <c r="E73" s="72">
        <f>1+3+4</f>
        <v>8</v>
      </c>
      <c r="F73" s="72"/>
      <c r="G73" s="72">
        <f>1</f>
        <v>1</v>
      </c>
      <c r="H73" s="72"/>
      <c r="I73" s="72">
        <f>2</f>
        <v>2</v>
      </c>
      <c r="J73" s="72"/>
      <c r="K73" s="72"/>
      <c r="L73" s="72">
        <v>1</v>
      </c>
      <c r="M73" s="72">
        <v>9</v>
      </c>
      <c r="N73" s="72"/>
      <c r="O73" s="72"/>
      <c r="P73" s="72">
        <f>1+1</f>
        <v>2</v>
      </c>
      <c r="Q73" s="72"/>
      <c r="R73" s="72"/>
      <c r="S73" s="72"/>
      <c r="T73" s="18">
        <f t="shared" si="3"/>
        <v>23</v>
      </c>
    </row>
    <row r="74" spans="1:20" x14ac:dyDescent="0.2">
      <c r="A74" s="23" t="s">
        <v>69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8">
        <f t="shared" si="3"/>
        <v>0</v>
      </c>
    </row>
    <row r="75" spans="1:20" x14ac:dyDescent="0.2">
      <c r="A75" s="23" t="s">
        <v>70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8">
        <f t="shared" si="3"/>
        <v>0</v>
      </c>
    </row>
    <row r="76" spans="1:20" x14ac:dyDescent="0.2">
      <c r="A76" s="23" t="s">
        <v>71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8">
        <f t="shared" si="3"/>
        <v>0</v>
      </c>
    </row>
    <row r="77" spans="1:20" x14ac:dyDescent="0.2">
      <c r="A77" s="23" t="s">
        <v>72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8">
        <f t="shared" si="3"/>
        <v>0</v>
      </c>
    </row>
    <row r="78" spans="1:20" x14ac:dyDescent="0.2">
      <c r="A78" s="23" t="s">
        <v>73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18">
        <f t="shared" si="3"/>
        <v>0</v>
      </c>
    </row>
    <row r="79" spans="1:20" x14ac:dyDescent="0.2">
      <c r="A79" s="23" t="s">
        <v>74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18">
        <f t="shared" si="3"/>
        <v>0</v>
      </c>
    </row>
    <row r="80" spans="1:20" x14ac:dyDescent="0.2">
      <c r="A80" s="23" t="s">
        <v>75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18">
        <f t="shared" si="3"/>
        <v>0</v>
      </c>
    </row>
    <row r="81" spans="1:20" x14ac:dyDescent="0.2">
      <c r="A81" s="23" t="s">
        <v>76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18">
        <f t="shared" si="3"/>
        <v>0</v>
      </c>
    </row>
    <row r="82" spans="1:20" x14ac:dyDescent="0.2">
      <c r="A82" s="19" t="s">
        <v>77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68"/>
      <c r="Q82" s="68"/>
      <c r="R82" s="68"/>
      <c r="S82" s="68"/>
      <c r="T82" s="27"/>
    </row>
    <row r="83" spans="1:20" x14ac:dyDescent="0.2">
      <c r="A83" s="23" t="s">
        <v>78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8">
        <f t="shared" ref="T83:T89" si="4">SUM(B83:S83)</f>
        <v>0</v>
      </c>
    </row>
    <row r="84" spans="1:20" x14ac:dyDescent="0.2">
      <c r="A84" s="23" t="s">
        <v>79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8">
        <f t="shared" si="4"/>
        <v>0</v>
      </c>
    </row>
    <row r="85" spans="1:20" x14ac:dyDescent="0.2">
      <c r="A85" s="23" t="s">
        <v>80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8">
        <f t="shared" si="4"/>
        <v>0</v>
      </c>
    </row>
    <row r="86" spans="1:20" x14ac:dyDescent="0.2">
      <c r="A86" s="23" t="s">
        <v>81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8">
        <f t="shared" si="4"/>
        <v>0</v>
      </c>
    </row>
    <row r="87" spans="1:20" x14ac:dyDescent="0.2">
      <c r="A87" s="23" t="s">
        <v>82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8">
        <f t="shared" si="4"/>
        <v>0</v>
      </c>
    </row>
    <row r="88" spans="1:20" x14ac:dyDescent="0.2">
      <c r="A88" s="23" t="s">
        <v>83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8">
        <f t="shared" si="4"/>
        <v>0</v>
      </c>
    </row>
    <row r="89" spans="1:20" x14ac:dyDescent="0.2">
      <c r="A89" s="23" t="s">
        <v>84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8">
        <f t="shared" si="4"/>
        <v>0</v>
      </c>
    </row>
    <row r="90" spans="1:20" x14ac:dyDescent="0.2">
      <c r="A90" s="19" t="s">
        <v>313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68"/>
      <c r="Q90" s="68"/>
      <c r="R90" s="68"/>
      <c r="S90" s="68"/>
      <c r="T90" s="27"/>
    </row>
    <row r="91" spans="1:20" ht="13.5" x14ac:dyDescent="0.2">
      <c r="A91" s="23" t="s">
        <v>314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8">
        <f>SUM(B91:S91)</f>
        <v>0</v>
      </c>
    </row>
    <row r="92" spans="1:20" x14ac:dyDescent="0.2">
      <c r="A92" s="23" t="s">
        <v>87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8">
        <f>SUM(B92:S92)</f>
        <v>0</v>
      </c>
    </row>
    <row r="93" spans="1:20" x14ac:dyDescent="0.2">
      <c r="A93" s="23" t="s">
        <v>88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8">
        <f>SUM(B93:S93)</f>
        <v>0</v>
      </c>
    </row>
    <row r="94" spans="1:20" x14ac:dyDescent="0.2">
      <c r="A94" s="19" t="s">
        <v>89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68"/>
      <c r="Q94" s="68"/>
      <c r="R94" s="68"/>
      <c r="S94" s="68"/>
      <c r="T94" s="27"/>
    </row>
    <row r="95" spans="1:20" x14ac:dyDescent="0.2">
      <c r="A95" s="23" t="s">
        <v>90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18">
        <f t="shared" ref="T95:T103" si="5">SUM(B95:S95)</f>
        <v>0</v>
      </c>
    </row>
    <row r="96" spans="1:20" x14ac:dyDescent="0.2">
      <c r="A96" s="23" t="s">
        <v>91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18">
        <f t="shared" si="5"/>
        <v>0</v>
      </c>
    </row>
    <row r="97" spans="1:20" x14ac:dyDescent="0.2">
      <c r="A97" s="23" t="s">
        <v>92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18">
        <f t="shared" si="5"/>
        <v>0</v>
      </c>
    </row>
    <row r="98" spans="1:20" x14ac:dyDescent="0.2">
      <c r="A98" s="23" t="s">
        <v>93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18">
        <f t="shared" si="5"/>
        <v>0</v>
      </c>
    </row>
    <row r="99" spans="1:20" x14ac:dyDescent="0.2">
      <c r="A99" s="23" t="s">
        <v>94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18">
        <f t="shared" si="5"/>
        <v>0</v>
      </c>
    </row>
    <row r="100" spans="1:20" x14ac:dyDescent="0.2">
      <c r="A100" s="23" t="s">
        <v>95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18">
        <f t="shared" si="5"/>
        <v>0</v>
      </c>
    </row>
    <row r="101" spans="1:20" x14ac:dyDescent="0.2">
      <c r="A101" s="23" t="s">
        <v>96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18">
        <f t="shared" si="5"/>
        <v>0</v>
      </c>
    </row>
    <row r="102" spans="1:20" x14ac:dyDescent="0.2">
      <c r="A102" s="23" t="s">
        <v>97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18">
        <f t="shared" si="5"/>
        <v>0</v>
      </c>
    </row>
    <row r="103" spans="1:20" x14ac:dyDescent="0.2">
      <c r="A103" s="23" t="s">
        <v>98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18">
        <f t="shared" si="5"/>
        <v>0</v>
      </c>
    </row>
    <row r="104" spans="1:20" x14ac:dyDescent="0.2">
      <c r="A104" s="19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27"/>
    </row>
    <row r="105" spans="1:20" x14ac:dyDescent="0.2">
      <c r="A105" s="23" t="s">
        <v>100</v>
      </c>
      <c r="B105" s="67"/>
      <c r="C105" s="67"/>
      <c r="D105" s="67"/>
      <c r="E105" s="67"/>
      <c r="F105" s="67">
        <v>1</v>
      </c>
      <c r="G105" s="67"/>
      <c r="H105" s="67">
        <v>1</v>
      </c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8">
        <f>SUM(B105:S105)</f>
        <v>2</v>
      </c>
    </row>
    <row r="106" spans="1:20" x14ac:dyDescent="0.2">
      <c r="A106" s="19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27"/>
    </row>
    <row r="107" spans="1:20" x14ac:dyDescent="0.2">
      <c r="A107" s="23" t="s">
        <v>102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8">
        <f>SUM(B107:S107)</f>
        <v>0</v>
      </c>
    </row>
    <row r="108" spans="1:20" x14ac:dyDescent="0.2">
      <c r="A108" s="23" t="s">
        <v>103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18">
        <f>SUM(B108:S108)</f>
        <v>0</v>
      </c>
    </row>
    <row r="109" spans="1:20" x14ac:dyDescent="0.2">
      <c r="A109" s="19" t="s">
        <v>104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27"/>
    </row>
    <row r="110" spans="1:20" x14ac:dyDescent="0.2">
      <c r="A110" s="23" t="s">
        <v>105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18">
        <f>SUM(B110:S110)</f>
        <v>0</v>
      </c>
    </row>
    <row r="111" spans="1:20" x14ac:dyDescent="0.2">
      <c r="A111" s="23" t="s">
        <v>106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18">
        <f>SUM(B111:S111)</f>
        <v>0</v>
      </c>
    </row>
    <row r="112" spans="1:20" x14ac:dyDescent="0.2">
      <c r="A112" s="23" t="s">
        <v>416</v>
      </c>
      <c r="B112" s="72"/>
      <c r="C112" s="72"/>
      <c r="D112" s="72"/>
      <c r="E112" s="72"/>
      <c r="F112" s="72"/>
      <c r="G112" s="72"/>
      <c r="H112" s="72"/>
      <c r="I112" s="72">
        <f>1</f>
        <v>1</v>
      </c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18">
        <f>SUM(B112:S112)</f>
        <v>1</v>
      </c>
    </row>
    <row r="113" spans="1:20" x14ac:dyDescent="0.2">
      <c r="A113" s="23" t="s">
        <v>107</v>
      </c>
      <c r="B113" s="72"/>
      <c r="C113" s="72"/>
      <c r="D113" s="72"/>
      <c r="E113" s="72">
        <f>1+1</f>
        <v>2</v>
      </c>
      <c r="F113" s="72"/>
      <c r="G113" s="72">
        <f>1</f>
        <v>1</v>
      </c>
      <c r="H113" s="72"/>
      <c r="I113" s="72">
        <f>1+1</f>
        <v>2</v>
      </c>
      <c r="J113" s="72"/>
      <c r="K113" s="72"/>
      <c r="L113" s="72"/>
      <c r="M113" s="72">
        <v>1</v>
      </c>
      <c r="N113" s="72">
        <v>1</v>
      </c>
      <c r="O113" s="72"/>
      <c r="P113" s="72"/>
      <c r="Q113" s="72">
        <f>1+1</f>
        <v>2</v>
      </c>
      <c r="R113" s="72"/>
      <c r="S113" s="72"/>
      <c r="T113" s="18">
        <f>SUM(B113:S113)</f>
        <v>9</v>
      </c>
    </row>
    <row r="114" spans="1:20" x14ac:dyDescent="0.2">
      <c r="A114" s="19" t="s">
        <v>108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27"/>
    </row>
    <row r="115" spans="1:20" x14ac:dyDescent="0.2">
      <c r="A115" s="23" t="s">
        <v>109</v>
      </c>
      <c r="B115" s="67"/>
      <c r="C115" s="67"/>
      <c r="D115" s="67"/>
      <c r="E115" s="67"/>
      <c r="F115" s="67">
        <v>1</v>
      </c>
      <c r="G115" s="67"/>
      <c r="H115" s="67">
        <v>1</v>
      </c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18">
        <f>SUM(B115:S115)</f>
        <v>2</v>
      </c>
    </row>
    <row r="116" spans="1:20" x14ac:dyDescent="0.2">
      <c r="A116" s="19" t="s">
        <v>110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27"/>
    </row>
    <row r="117" spans="1:20" x14ac:dyDescent="0.2">
      <c r="A117" s="30" t="s">
        <v>315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18">
        <f t="shared" ref="T117:T127" si="6">SUM(B117:S117)</f>
        <v>0</v>
      </c>
    </row>
    <row r="118" spans="1:20" x14ac:dyDescent="0.2">
      <c r="A118" s="23" t="s">
        <v>112</v>
      </c>
      <c r="B118" s="72"/>
      <c r="C118" s="72"/>
      <c r="D118" s="72"/>
      <c r="E118" s="72"/>
      <c r="F118" s="72">
        <f>1</f>
        <v>1</v>
      </c>
      <c r="G118" s="72"/>
      <c r="H118" s="72">
        <f>1+1</f>
        <v>2</v>
      </c>
      <c r="I118" s="72"/>
      <c r="J118" s="72"/>
      <c r="K118" s="72"/>
      <c r="L118" s="72"/>
      <c r="M118" s="72">
        <v>3</v>
      </c>
      <c r="N118" s="72"/>
      <c r="O118" s="72">
        <f>1</f>
        <v>1</v>
      </c>
      <c r="P118" s="72">
        <f>1</f>
        <v>1</v>
      </c>
      <c r="Q118" s="72"/>
      <c r="R118" s="72"/>
      <c r="S118" s="72"/>
      <c r="T118" s="18">
        <f t="shared" si="6"/>
        <v>8</v>
      </c>
    </row>
    <row r="119" spans="1:20" x14ac:dyDescent="0.2">
      <c r="A119" s="23" t="s">
        <v>113</v>
      </c>
      <c r="B119" s="72"/>
      <c r="C119" s="72"/>
      <c r="D119" s="72"/>
      <c r="E119" s="72"/>
      <c r="F119" s="72">
        <f>1+2+1+1</f>
        <v>5</v>
      </c>
      <c r="G119" s="72">
        <f>1</f>
        <v>1</v>
      </c>
      <c r="H119" s="72">
        <f>1</f>
        <v>1</v>
      </c>
      <c r="I119" s="72"/>
      <c r="J119" s="72"/>
      <c r="K119" s="72"/>
      <c r="L119" s="72"/>
      <c r="M119" s="72">
        <v>2</v>
      </c>
      <c r="N119" s="72"/>
      <c r="O119" s="72">
        <f>1</f>
        <v>1</v>
      </c>
      <c r="P119" s="72">
        <v>1</v>
      </c>
      <c r="Q119" s="72"/>
      <c r="R119" s="72"/>
      <c r="S119" s="72"/>
      <c r="T119" s="18">
        <f t="shared" si="6"/>
        <v>11</v>
      </c>
    </row>
    <row r="120" spans="1:20" x14ac:dyDescent="0.2">
      <c r="A120" s="23" t="s">
        <v>114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18">
        <f t="shared" si="6"/>
        <v>0</v>
      </c>
    </row>
    <row r="121" spans="1:20" x14ac:dyDescent="0.2">
      <c r="A121" s="23" t="s">
        <v>115</v>
      </c>
      <c r="B121" s="72"/>
      <c r="C121" s="72"/>
      <c r="D121" s="72"/>
      <c r="E121" s="72"/>
      <c r="F121" s="72"/>
      <c r="G121" s="72">
        <f>1</f>
        <v>1</v>
      </c>
      <c r="H121" s="72"/>
      <c r="I121" s="72"/>
      <c r="J121" s="72"/>
      <c r="K121" s="72"/>
      <c r="L121" s="72"/>
      <c r="M121" s="72"/>
      <c r="N121" s="72"/>
      <c r="O121" s="72">
        <f>1</f>
        <v>1</v>
      </c>
      <c r="P121" s="72"/>
      <c r="Q121" s="72"/>
      <c r="R121" s="72"/>
      <c r="S121" s="72"/>
      <c r="T121" s="18">
        <f t="shared" si="6"/>
        <v>2</v>
      </c>
    </row>
    <row r="122" spans="1:20" x14ac:dyDescent="0.2">
      <c r="A122" s="23" t="s">
        <v>116</v>
      </c>
      <c r="B122" s="72"/>
      <c r="C122" s="72"/>
      <c r="D122" s="72"/>
      <c r="E122" s="72"/>
      <c r="F122" s="72">
        <f>1</f>
        <v>1</v>
      </c>
      <c r="G122" s="72"/>
      <c r="H122" s="72">
        <f>1</f>
        <v>1</v>
      </c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18">
        <f t="shared" si="6"/>
        <v>2</v>
      </c>
    </row>
    <row r="123" spans="1:20" x14ac:dyDescent="0.2">
      <c r="A123" s="23" t="s">
        <v>117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18">
        <f t="shared" si="6"/>
        <v>0</v>
      </c>
    </row>
    <row r="124" spans="1:20" x14ac:dyDescent="0.2">
      <c r="A124" s="30" t="s">
        <v>316</v>
      </c>
      <c r="B124" s="72"/>
      <c r="C124" s="72"/>
      <c r="D124" s="72"/>
      <c r="E124" s="72"/>
      <c r="F124" s="72">
        <f>1</f>
        <v>1</v>
      </c>
      <c r="G124" s="72"/>
      <c r="H124" s="72"/>
      <c r="I124" s="72"/>
      <c r="J124" s="72"/>
      <c r="K124" s="72"/>
      <c r="L124" s="72"/>
      <c r="M124" s="72">
        <v>2</v>
      </c>
      <c r="N124" s="72"/>
      <c r="O124" s="72">
        <f>1</f>
        <v>1</v>
      </c>
      <c r="P124" s="72">
        <f>2+1</f>
        <v>3</v>
      </c>
      <c r="Q124" s="72"/>
      <c r="R124" s="72"/>
      <c r="S124" s="72"/>
      <c r="T124" s="18">
        <f t="shared" si="6"/>
        <v>7</v>
      </c>
    </row>
    <row r="125" spans="1:20" x14ac:dyDescent="0.2">
      <c r="A125" s="23" t="s">
        <v>119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>
        <v>1</v>
      </c>
      <c r="P125" s="72"/>
      <c r="Q125" s="72"/>
      <c r="R125" s="72"/>
      <c r="S125" s="72"/>
      <c r="T125" s="18">
        <f t="shared" si="6"/>
        <v>1</v>
      </c>
    </row>
    <row r="126" spans="1:20" x14ac:dyDescent="0.2">
      <c r="A126" s="23" t="s">
        <v>120</v>
      </c>
      <c r="B126" s="69"/>
      <c r="C126" s="69">
        <f>1</f>
        <v>1</v>
      </c>
      <c r="D126" s="69"/>
      <c r="E126" s="69">
        <v>1</v>
      </c>
      <c r="F126" s="69">
        <f>1+1+1+1+1</f>
        <v>5</v>
      </c>
      <c r="G126" s="69">
        <f>4</f>
        <v>4</v>
      </c>
      <c r="H126" s="69">
        <f>1+7</f>
        <v>8</v>
      </c>
      <c r="I126" s="69">
        <f>1+1</f>
        <v>2</v>
      </c>
      <c r="J126" s="69"/>
      <c r="K126" s="67"/>
      <c r="L126" s="67"/>
      <c r="M126" s="67">
        <v>1</v>
      </c>
      <c r="N126" s="67"/>
      <c r="O126" s="67">
        <f>2</f>
        <v>2</v>
      </c>
      <c r="P126" s="67">
        <f>1+1+1+1</f>
        <v>4</v>
      </c>
      <c r="Q126" s="67"/>
      <c r="R126" s="67"/>
      <c r="S126" s="67"/>
      <c r="T126" s="18">
        <f t="shared" si="6"/>
        <v>28</v>
      </c>
    </row>
    <row r="127" spans="1:20" x14ac:dyDescent="0.2">
      <c r="A127" s="23" t="s">
        <v>121</v>
      </c>
      <c r="B127" s="72"/>
      <c r="C127" s="72"/>
      <c r="D127" s="72"/>
      <c r="E127" s="72"/>
      <c r="F127" s="72">
        <f>1</f>
        <v>1</v>
      </c>
      <c r="G127" s="72">
        <f>1+1</f>
        <v>2</v>
      </c>
      <c r="H127" s="72"/>
      <c r="I127" s="72"/>
      <c r="J127" s="72"/>
      <c r="K127" s="72"/>
      <c r="L127" s="72"/>
      <c r="M127" s="72"/>
      <c r="N127" s="72"/>
      <c r="O127" s="72">
        <f>1</f>
        <v>1</v>
      </c>
      <c r="P127" s="72">
        <f>1+1+1</f>
        <v>3</v>
      </c>
      <c r="Q127" s="72"/>
      <c r="R127" s="72"/>
      <c r="S127" s="72"/>
      <c r="T127" s="18">
        <f t="shared" si="6"/>
        <v>7</v>
      </c>
    </row>
    <row r="128" spans="1:20" x14ac:dyDescent="0.2">
      <c r="A128" s="19" t="s">
        <v>122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27"/>
    </row>
    <row r="129" spans="1:20" x14ac:dyDescent="0.2">
      <c r="A129" s="23" t="s">
        <v>123</v>
      </c>
      <c r="B129" s="69"/>
      <c r="C129" s="69"/>
      <c r="D129" s="69"/>
      <c r="E129" s="69"/>
      <c r="F129" s="69">
        <f>1</f>
        <v>1</v>
      </c>
      <c r="G129" s="69"/>
      <c r="H129" s="69">
        <f>4+4</f>
        <v>8</v>
      </c>
      <c r="I129" s="69"/>
      <c r="J129" s="69"/>
      <c r="K129" s="67"/>
      <c r="L129" s="67"/>
      <c r="M129" s="67">
        <v>1</v>
      </c>
      <c r="N129" s="67"/>
      <c r="O129" s="67">
        <f>1</f>
        <v>1</v>
      </c>
      <c r="P129" s="67"/>
      <c r="Q129" s="67"/>
      <c r="R129" s="67"/>
      <c r="S129" s="67"/>
      <c r="T129" s="18">
        <f t="shared" ref="T129:T139" si="7">SUM(B129:S129)</f>
        <v>11</v>
      </c>
    </row>
    <row r="130" spans="1:20" x14ac:dyDescent="0.2">
      <c r="A130" s="23" t="s">
        <v>317</v>
      </c>
      <c r="B130" s="69"/>
      <c r="C130" s="69"/>
      <c r="D130" s="69"/>
      <c r="E130" s="69"/>
      <c r="F130" s="69">
        <f>1</f>
        <v>1</v>
      </c>
      <c r="G130" s="69"/>
      <c r="H130" s="69"/>
      <c r="I130" s="69"/>
      <c r="J130" s="69"/>
      <c r="K130" s="67"/>
      <c r="L130" s="67"/>
      <c r="M130" s="67"/>
      <c r="N130" s="67"/>
      <c r="O130" s="67">
        <f>1</f>
        <v>1</v>
      </c>
      <c r="P130" s="67"/>
      <c r="Q130" s="67"/>
      <c r="R130" s="67"/>
      <c r="S130" s="67"/>
      <c r="T130" s="18">
        <f t="shared" si="7"/>
        <v>2</v>
      </c>
    </row>
    <row r="131" spans="1:20" x14ac:dyDescent="0.2">
      <c r="A131" s="23" t="s">
        <v>125</v>
      </c>
      <c r="B131" s="69"/>
      <c r="C131" s="69"/>
      <c r="D131" s="69"/>
      <c r="E131" s="69">
        <f>3+2</f>
        <v>5</v>
      </c>
      <c r="F131" s="69"/>
      <c r="G131" s="69"/>
      <c r="H131" s="69"/>
      <c r="I131" s="69"/>
      <c r="J131" s="69"/>
      <c r="K131" s="67"/>
      <c r="L131" s="67"/>
      <c r="M131" s="67"/>
      <c r="N131" s="67"/>
      <c r="O131" s="67"/>
      <c r="P131" s="67">
        <f>1+1</f>
        <v>2</v>
      </c>
      <c r="Q131" s="67"/>
      <c r="R131" s="67"/>
      <c r="S131" s="67"/>
      <c r="T131" s="18">
        <f t="shared" si="7"/>
        <v>7</v>
      </c>
    </row>
    <row r="132" spans="1:20" x14ac:dyDescent="0.2">
      <c r="A132" s="23" t="s">
        <v>279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7"/>
      <c r="L132" s="67"/>
      <c r="M132" s="67"/>
      <c r="N132" s="67"/>
      <c r="O132" s="67"/>
      <c r="P132" s="67"/>
      <c r="Q132" s="67"/>
      <c r="R132" s="67"/>
      <c r="S132" s="67"/>
      <c r="T132" s="18">
        <f t="shared" si="7"/>
        <v>0</v>
      </c>
    </row>
    <row r="133" spans="1:20" x14ac:dyDescent="0.2">
      <c r="A133" s="23" t="s">
        <v>126</v>
      </c>
      <c r="B133" s="69"/>
      <c r="C133" s="69"/>
      <c r="D133" s="69"/>
      <c r="E133" s="69">
        <f>1+1+3</f>
        <v>5</v>
      </c>
      <c r="F133" s="69">
        <f>1+4+1+1+1+1</f>
        <v>9</v>
      </c>
      <c r="G133" s="69">
        <f>5</f>
        <v>5</v>
      </c>
      <c r="H133" s="69">
        <f>1+1</f>
        <v>2</v>
      </c>
      <c r="I133" s="69"/>
      <c r="J133" s="69"/>
      <c r="K133" s="67"/>
      <c r="L133" s="67"/>
      <c r="M133" s="67">
        <v>11</v>
      </c>
      <c r="N133" s="67"/>
      <c r="O133" s="67"/>
      <c r="P133" s="67">
        <f>1+1</f>
        <v>2</v>
      </c>
      <c r="Q133" s="67">
        <f>1</f>
        <v>1</v>
      </c>
      <c r="R133" s="67"/>
      <c r="S133" s="67"/>
      <c r="T133" s="18">
        <f t="shared" si="7"/>
        <v>35</v>
      </c>
    </row>
    <row r="134" spans="1:20" x14ac:dyDescent="0.2">
      <c r="A134" s="23" t="s">
        <v>127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7"/>
      <c r="L134" s="67"/>
      <c r="M134" s="67"/>
      <c r="N134" s="67"/>
      <c r="O134" s="67"/>
      <c r="P134" s="67"/>
      <c r="Q134" s="67"/>
      <c r="R134" s="67"/>
      <c r="S134" s="67"/>
      <c r="T134" s="18">
        <f t="shared" si="7"/>
        <v>0</v>
      </c>
    </row>
    <row r="135" spans="1:20" x14ac:dyDescent="0.2">
      <c r="A135" s="23" t="s">
        <v>128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7"/>
      <c r="L135" s="67"/>
      <c r="M135" s="67"/>
      <c r="N135" s="67"/>
      <c r="O135" s="67"/>
      <c r="P135" s="67"/>
      <c r="Q135" s="67"/>
      <c r="R135" s="67"/>
      <c r="S135" s="67"/>
      <c r="T135" s="18">
        <f t="shared" si="7"/>
        <v>0</v>
      </c>
    </row>
    <row r="136" spans="1:20" x14ac:dyDescent="0.2">
      <c r="A136" s="23" t="s">
        <v>446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7"/>
      <c r="L136" s="67"/>
      <c r="M136" s="67"/>
      <c r="N136" s="67">
        <v>1</v>
      </c>
      <c r="O136" s="67"/>
      <c r="P136" s="67"/>
      <c r="Q136" s="67"/>
      <c r="R136" s="67"/>
      <c r="S136" s="67"/>
      <c r="T136" s="18">
        <f t="shared" si="7"/>
        <v>1</v>
      </c>
    </row>
    <row r="137" spans="1:20" x14ac:dyDescent="0.2">
      <c r="A137" s="23" t="s">
        <v>130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7"/>
      <c r="L137" s="67"/>
      <c r="M137" s="67"/>
      <c r="N137" s="67"/>
      <c r="O137" s="67"/>
      <c r="P137" s="67"/>
      <c r="Q137" s="67"/>
      <c r="R137" s="67"/>
      <c r="S137" s="67"/>
      <c r="T137" s="18">
        <f t="shared" si="7"/>
        <v>0</v>
      </c>
    </row>
    <row r="138" spans="1:20" x14ac:dyDescent="0.2">
      <c r="A138" s="23" t="s">
        <v>131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7"/>
      <c r="L138" s="67"/>
      <c r="M138" s="67"/>
      <c r="N138" s="67"/>
      <c r="O138" s="67"/>
      <c r="P138" s="67"/>
      <c r="Q138" s="67"/>
      <c r="R138" s="67"/>
      <c r="S138" s="67"/>
      <c r="T138" s="18">
        <f t="shared" si="7"/>
        <v>0</v>
      </c>
    </row>
    <row r="139" spans="1:20" x14ac:dyDescent="0.2">
      <c r="A139" s="23" t="s">
        <v>132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7"/>
      <c r="L139" s="67"/>
      <c r="M139" s="67"/>
      <c r="N139" s="67"/>
      <c r="O139" s="67"/>
      <c r="P139" s="67"/>
      <c r="Q139" s="67"/>
      <c r="R139" s="67"/>
      <c r="S139" s="67"/>
      <c r="T139" s="18">
        <f t="shared" si="7"/>
        <v>0</v>
      </c>
    </row>
    <row r="140" spans="1:20" x14ac:dyDescent="0.2">
      <c r="A140" s="19" t="s">
        <v>133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27"/>
    </row>
    <row r="141" spans="1:20" x14ac:dyDescent="0.2">
      <c r="A141" s="23" t="s">
        <v>134</v>
      </c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8">
        <f>SUM(B141:S141)</f>
        <v>0</v>
      </c>
    </row>
    <row r="142" spans="1:20" x14ac:dyDescent="0.2">
      <c r="A142" s="19" t="s">
        <v>135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27"/>
    </row>
    <row r="143" spans="1:20" x14ac:dyDescent="0.2">
      <c r="A143" s="23" t="s">
        <v>136</v>
      </c>
      <c r="B143" s="72"/>
      <c r="C143" s="72"/>
      <c r="D143" s="72"/>
      <c r="E143" s="72"/>
      <c r="F143" s="72">
        <v>2</v>
      </c>
      <c r="G143" s="72">
        <f>3+1</f>
        <v>4</v>
      </c>
      <c r="H143" s="72">
        <f>1</f>
        <v>1</v>
      </c>
      <c r="I143" s="72"/>
      <c r="J143" s="72"/>
      <c r="K143" s="72"/>
      <c r="L143" s="72"/>
      <c r="M143" s="72">
        <v>1</v>
      </c>
      <c r="N143" s="72"/>
      <c r="O143" s="72"/>
      <c r="P143" s="72"/>
      <c r="Q143" s="72"/>
      <c r="R143" s="72"/>
      <c r="S143" s="72"/>
      <c r="T143" s="18">
        <f t="shared" ref="T143:T151" si="8">SUM(B143:S143)</f>
        <v>8</v>
      </c>
    </row>
    <row r="144" spans="1:20" x14ac:dyDescent="0.2">
      <c r="A144" s="23" t="s">
        <v>137</v>
      </c>
      <c r="B144" s="72"/>
      <c r="C144" s="72"/>
      <c r="D144" s="72"/>
      <c r="E144" s="72"/>
      <c r="F144" s="72">
        <f>2</f>
        <v>2</v>
      </c>
      <c r="G144" s="72"/>
      <c r="H144" s="72">
        <f>2</f>
        <v>2</v>
      </c>
      <c r="I144" s="72">
        <f>1</f>
        <v>1</v>
      </c>
      <c r="J144" s="72"/>
      <c r="K144" s="72"/>
      <c r="L144" s="72"/>
      <c r="M144" s="72"/>
      <c r="N144" s="72"/>
      <c r="O144" s="72"/>
      <c r="P144" s="72">
        <v>2</v>
      </c>
      <c r="Q144" s="72"/>
      <c r="R144" s="72"/>
      <c r="S144" s="72"/>
      <c r="T144" s="18">
        <f t="shared" si="8"/>
        <v>7</v>
      </c>
    </row>
    <row r="145" spans="1:20" x14ac:dyDescent="0.2">
      <c r="A145" s="23" t="s">
        <v>138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18">
        <f t="shared" si="8"/>
        <v>0</v>
      </c>
    </row>
    <row r="146" spans="1:20" x14ac:dyDescent="0.2">
      <c r="A146" s="23" t="s">
        <v>139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18">
        <f t="shared" si="8"/>
        <v>0</v>
      </c>
    </row>
    <row r="147" spans="1:20" x14ac:dyDescent="0.2">
      <c r="A147" s="23" t="s">
        <v>140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18">
        <f t="shared" si="8"/>
        <v>0</v>
      </c>
    </row>
    <row r="148" spans="1:20" x14ac:dyDescent="0.2">
      <c r="A148" s="23" t="s">
        <v>141</v>
      </c>
      <c r="B148" s="72"/>
      <c r="C148" s="72"/>
      <c r="D148" s="72"/>
      <c r="E148" s="72"/>
      <c r="F148" s="72"/>
      <c r="G148" s="72">
        <f>5+2+2</f>
        <v>9</v>
      </c>
      <c r="H148" s="72">
        <f>1+4</f>
        <v>5</v>
      </c>
      <c r="I148" s="72"/>
      <c r="J148" s="72"/>
      <c r="K148" s="72"/>
      <c r="L148" s="72"/>
      <c r="M148" s="72"/>
      <c r="N148" s="72"/>
      <c r="O148" s="72"/>
      <c r="P148" s="72">
        <f>2+2+2</f>
        <v>6</v>
      </c>
      <c r="Q148" s="72"/>
      <c r="R148" s="72"/>
      <c r="S148" s="72"/>
      <c r="T148" s="18">
        <f t="shared" si="8"/>
        <v>20</v>
      </c>
    </row>
    <row r="149" spans="1:20" x14ac:dyDescent="0.2">
      <c r="A149" s="19" t="s">
        <v>142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27"/>
    </row>
    <row r="150" spans="1:20" x14ac:dyDescent="0.2">
      <c r="A150" s="23" t="s">
        <v>143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7"/>
      <c r="L150" s="67"/>
      <c r="M150" s="67"/>
      <c r="N150" s="67"/>
      <c r="O150" s="67"/>
      <c r="P150" s="67"/>
      <c r="Q150" s="67"/>
      <c r="R150" s="67"/>
      <c r="S150" s="67"/>
      <c r="T150" s="18">
        <f t="shared" si="8"/>
        <v>0</v>
      </c>
    </row>
    <row r="151" spans="1:20" x14ac:dyDescent="0.2">
      <c r="A151" s="23" t="s">
        <v>440</v>
      </c>
      <c r="B151" s="69"/>
      <c r="C151" s="69"/>
      <c r="D151" s="69">
        <f>1</f>
        <v>1</v>
      </c>
      <c r="E151" s="69"/>
      <c r="F151" s="69">
        <f>1</f>
        <v>1</v>
      </c>
      <c r="G151" s="69"/>
      <c r="H151" s="69">
        <f>2+4</f>
        <v>6</v>
      </c>
      <c r="I151" s="69"/>
      <c r="J151" s="69"/>
      <c r="K151" s="67"/>
      <c r="L151" s="67"/>
      <c r="M151" s="67">
        <v>8</v>
      </c>
      <c r="N151" s="67"/>
      <c r="O151" s="67">
        <f>5</f>
        <v>5</v>
      </c>
      <c r="P151" s="67">
        <f>4+2</f>
        <v>6</v>
      </c>
      <c r="Q151" s="67"/>
      <c r="R151" s="67"/>
      <c r="S151" s="67"/>
      <c r="T151" s="18">
        <f t="shared" si="8"/>
        <v>27</v>
      </c>
    </row>
    <row r="152" spans="1:20" x14ac:dyDescent="0.2">
      <c r="A152" s="30" t="s">
        <v>287</v>
      </c>
      <c r="B152" s="69"/>
      <c r="C152" s="69">
        <v>1</v>
      </c>
      <c r="D152" s="69"/>
      <c r="E152" s="69">
        <f>2</f>
        <v>2</v>
      </c>
      <c r="F152" s="69">
        <f>1+1</f>
        <v>2</v>
      </c>
      <c r="G152" s="69">
        <f>1+1</f>
        <v>2</v>
      </c>
      <c r="H152" s="69"/>
      <c r="I152" s="69">
        <f>2+1</f>
        <v>3</v>
      </c>
      <c r="J152" s="69"/>
      <c r="K152" s="67"/>
      <c r="L152" s="67"/>
      <c r="M152" s="67"/>
      <c r="N152" s="67"/>
      <c r="O152" s="67"/>
      <c r="P152" s="67"/>
      <c r="Q152" s="67"/>
      <c r="R152" s="67"/>
      <c r="S152" s="67"/>
      <c r="T152" s="18">
        <f>SUM(B152:S152)</f>
        <v>10</v>
      </c>
    </row>
    <row r="153" spans="1:20" x14ac:dyDescent="0.2">
      <c r="A153" s="23" t="s">
        <v>146</v>
      </c>
      <c r="B153" s="69"/>
      <c r="C153" s="69"/>
      <c r="D153" s="78">
        <f>2+5+1+1</f>
        <v>9</v>
      </c>
      <c r="E153" s="69"/>
      <c r="F153" s="69">
        <f>2+1+1</f>
        <v>4</v>
      </c>
      <c r="G153" s="69">
        <v>1</v>
      </c>
      <c r="H153" s="69"/>
      <c r="I153" s="69"/>
      <c r="J153" s="69"/>
      <c r="K153" s="67"/>
      <c r="L153" s="67"/>
      <c r="M153" s="67"/>
      <c r="N153" s="67"/>
      <c r="O153" s="67"/>
      <c r="P153" s="67"/>
      <c r="Q153" s="67"/>
      <c r="R153" s="67"/>
      <c r="S153" s="67"/>
      <c r="T153" s="18">
        <f>SUM(B153:S153)</f>
        <v>14</v>
      </c>
    </row>
    <row r="154" spans="1:20" x14ac:dyDescent="0.2">
      <c r="A154" s="23" t="s">
        <v>334</v>
      </c>
      <c r="B154" s="69"/>
      <c r="C154" s="69"/>
      <c r="D154" s="77"/>
      <c r="E154" s="69"/>
      <c r="F154" s="69"/>
      <c r="G154" s="69"/>
      <c r="H154" s="69"/>
      <c r="I154" s="69"/>
      <c r="J154" s="69"/>
      <c r="K154" s="67"/>
      <c r="L154" s="67"/>
      <c r="M154" s="67"/>
      <c r="N154" s="67"/>
      <c r="O154" s="67"/>
      <c r="P154" s="67"/>
      <c r="Q154" s="67"/>
      <c r="R154" s="67"/>
      <c r="S154" s="67"/>
      <c r="T154" s="18">
        <f>SUM(B154:S154)</f>
        <v>0</v>
      </c>
    </row>
    <row r="155" spans="1:20" x14ac:dyDescent="0.2">
      <c r="A155" s="23" t="s">
        <v>147</v>
      </c>
      <c r="B155" s="72"/>
      <c r="C155" s="72"/>
      <c r="D155" s="72">
        <f>2</f>
        <v>2</v>
      </c>
      <c r="E155" s="72">
        <f>2</f>
        <v>2</v>
      </c>
      <c r="F155" s="72">
        <f>1</f>
        <v>1</v>
      </c>
      <c r="G155" s="72">
        <v>3</v>
      </c>
      <c r="H155" s="72"/>
      <c r="I155" s="72">
        <f>1</f>
        <v>1</v>
      </c>
      <c r="J155" s="72"/>
      <c r="K155" s="72"/>
      <c r="L155" s="72"/>
      <c r="M155" s="72"/>
      <c r="N155" s="72"/>
      <c r="O155" s="72">
        <f>1</f>
        <v>1</v>
      </c>
      <c r="P155" s="72"/>
      <c r="Q155" s="72"/>
      <c r="R155" s="72"/>
      <c r="S155" s="72"/>
      <c r="T155" s="18">
        <f>SUM(B155:S155)</f>
        <v>10</v>
      </c>
    </row>
    <row r="156" spans="1:20" x14ac:dyDescent="0.2">
      <c r="A156" s="23" t="s">
        <v>148</v>
      </c>
      <c r="B156" s="72"/>
      <c r="C156" s="72">
        <f>1+1</f>
        <v>2</v>
      </c>
      <c r="D156" s="72">
        <f>1+1</f>
        <v>2</v>
      </c>
      <c r="E156" s="72">
        <f>1</f>
        <v>1</v>
      </c>
      <c r="F156" s="72">
        <f>1+1+2+1+5</f>
        <v>10</v>
      </c>
      <c r="G156" s="72">
        <f>1+1+1</f>
        <v>3</v>
      </c>
      <c r="H156" s="72">
        <f>1</f>
        <v>1</v>
      </c>
      <c r="I156" s="72">
        <f>1+1+1</f>
        <v>3</v>
      </c>
      <c r="J156" s="72"/>
      <c r="K156" s="72"/>
      <c r="L156" s="72"/>
      <c r="M156" s="72">
        <v>2</v>
      </c>
      <c r="N156" s="72">
        <v>1</v>
      </c>
      <c r="O156" s="72">
        <f>4</f>
        <v>4</v>
      </c>
      <c r="P156" s="72">
        <f>1+1+1+2</f>
        <v>5</v>
      </c>
      <c r="Q156" s="72">
        <f>1+1</f>
        <v>2</v>
      </c>
      <c r="R156" s="72">
        <v>1</v>
      </c>
      <c r="S156" s="72"/>
      <c r="T156" s="18">
        <f>SUM(B156:S156)</f>
        <v>37</v>
      </c>
    </row>
    <row r="157" spans="1:20" x14ac:dyDescent="0.2">
      <c r="A157" s="19" t="s">
        <v>149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27"/>
    </row>
    <row r="158" spans="1:20" x14ac:dyDescent="0.2">
      <c r="A158" s="23" t="s">
        <v>150</v>
      </c>
      <c r="B158" s="69"/>
      <c r="C158" s="69"/>
      <c r="D158" s="69"/>
      <c r="E158" s="69"/>
      <c r="F158" s="69">
        <f>1</f>
        <v>1</v>
      </c>
      <c r="G158" s="69"/>
      <c r="H158" s="69"/>
      <c r="I158" s="69"/>
      <c r="J158" s="69"/>
      <c r="K158" s="67"/>
      <c r="L158" s="67"/>
      <c r="M158" s="67"/>
      <c r="N158" s="67"/>
      <c r="O158" s="67">
        <f>1</f>
        <v>1</v>
      </c>
      <c r="P158" s="67"/>
      <c r="Q158" s="67"/>
      <c r="R158" s="67"/>
      <c r="S158" s="67"/>
      <c r="T158" s="18">
        <f>SUM(B158:S158)</f>
        <v>2</v>
      </c>
    </row>
    <row r="159" spans="1:20" x14ac:dyDescent="0.2">
      <c r="A159" s="23" t="s">
        <v>151</v>
      </c>
      <c r="B159" s="69"/>
      <c r="C159" s="69"/>
      <c r="D159" s="69">
        <f>7</f>
        <v>7</v>
      </c>
      <c r="E159" s="69">
        <f>3+2+5</f>
        <v>10</v>
      </c>
      <c r="F159" s="69">
        <f>1+1+2</f>
        <v>4</v>
      </c>
      <c r="G159" s="69">
        <f>3+2</f>
        <v>5</v>
      </c>
      <c r="H159" s="69">
        <f>1+10</f>
        <v>11</v>
      </c>
      <c r="I159" s="69">
        <f>2</f>
        <v>2</v>
      </c>
      <c r="J159" s="69"/>
      <c r="K159" s="67"/>
      <c r="L159" s="67"/>
      <c r="M159" s="67">
        <v>1</v>
      </c>
      <c r="N159" s="67"/>
      <c r="O159" s="67">
        <f>11</f>
        <v>11</v>
      </c>
      <c r="P159" s="67">
        <f>1+2</f>
        <v>3</v>
      </c>
      <c r="Q159" s="67"/>
      <c r="R159" s="67">
        <v>1</v>
      </c>
      <c r="S159" s="67"/>
      <c r="T159" s="18">
        <f>SUM(B159:S159)</f>
        <v>55</v>
      </c>
    </row>
    <row r="160" spans="1:20" x14ac:dyDescent="0.2">
      <c r="A160" s="23" t="s">
        <v>152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7"/>
      <c r="L160" s="67"/>
      <c r="M160" s="67"/>
      <c r="N160" s="67"/>
      <c r="O160" s="67"/>
      <c r="P160" s="67"/>
      <c r="Q160" s="67"/>
      <c r="R160" s="67"/>
      <c r="S160" s="67"/>
      <c r="T160" s="18">
        <f>SUM(B160:S160)</f>
        <v>0</v>
      </c>
    </row>
    <row r="161" spans="1:21" x14ac:dyDescent="0.2">
      <c r="A161" s="23" t="s">
        <v>153</v>
      </c>
      <c r="B161" s="69"/>
      <c r="C161" s="69">
        <f>2+2</f>
        <v>4</v>
      </c>
      <c r="D161" s="69"/>
      <c r="E161" s="69">
        <f>2+2+2+2+1</f>
        <v>9</v>
      </c>
      <c r="F161" s="69">
        <f>3</f>
        <v>3</v>
      </c>
      <c r="G161" s="69">
        <f>4+1</f>
        <v>5</v>
      </c>
      <c r="H161" s="69">
        <f>1</f>
        <v>1</v>
      </c>
      <c r="I161" s="69">
        <f>2+4</f>
        <v>6</v>
      </c>
      <c r="J161" s="69"/>
      <c r="K161" s="67"/>
      <c r="L161" s="67"/>
      <c r="M161" s="67">
        <v>7</v>
      </c>
      <c r="N161" s="67">
        <v>2</v>
      </c>
      <c r="O161" s="67">
        <f>1</f>
        <v>1</v>
      </c>
      <c r="P161" s="67">
        <f>1+2+3</f>
        <v>6</v>
      </c>
      <c r="Q161" s="67">
        <f>1+1</f>
        <v>2</v>
      </c>
      <c r="R161" s="67"/>
      <c r="S161" s="67"/>
      <c r="T161" s="18">
        <f>SUM(B161:S161)</f>
        <v>46</v>
      </c>
    </row>
    <row r="162" spans="1:21" x14ac:dyDescent="0.2">
      <c r="A162" s="19" t="s">
        <v>154</v>
      </c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27"/>
    </row>
    <row r="163" spans="1:21" x14ac:dyDescent="0.2">
      <c r="A163" s="23" t="s">
        <v>155</v>
      </c>
      <c r="B163" s="69"/>
      <c r="C163" s="69">
        <f>1+1</f>
        <v>2</v>
      </c>
      <c r="D163" s="69">
        <f>1+1</f>
        <v>2</v>
      </c>
      <c r="E163" s="69">
        <f>1+1+1</f>
        <v>3</v>
      </c>
      <c r="F163" s="69">
        <f>1+2+2+2</f>
        <v>7</v>
      </c>
      <c r="G163" s="69">
        <f>12</f>
        <v>12</v>
      </c>
      <c r="H163" s="69">
        <f>4</f>
        <v>4</v>
      </c>
      <c r="I163" s="69">
        <f>4</f>
        <v>4</v>
      </c>
      <c r="J163" s="69"/>
      <c r="K163" s="67"/>
      <c r="L163" s="67"/>
      <c r="M163" s="67">
        <v>7</v>
      </c>
      <c r="N163" s="67">
        <v>2</v>
      </c>
      <c r="O163" s="67">
        <f>3</f>
        <v>3</v>
      </c>
      <c r="P163" s="67">
        <f>1+3</f>
        <v>4</v>
      </c>
      <c r="Q163" s="67"/>
      <c r="R163" s="67"/>
      <c r="S163" s="67"/>
      <c r="T163" s="18">
        <f>SUM(B163:S163)</f>
        <v>50</v>
      </c>
    </row>
    <row r="164" spans="1:21" x14ac:dyDescent="0.2">
      <c r="A164" s="23" t="s">
        <v>156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8">
        <f>SUM(B164:S164)</f>
        <v>0</v>
      </c>
    </row>
    <row r="165" spans="1:21" x14ac:dyDescent="0.2">
      <c r="A165" s="23" t="s">
        <v>391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8">
        <f>SUM(B165:S165)</f>
        <v>0</v>
      </c>
      <c r="U165" s="49" t="s">
        <v>392</v>
      </c>
    </row>
    <row r="166" spans="1:21" x14ac:dyDescent="0.2">
      <c r="A166" s="19" t="s">
        <v>157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27"/>
    </row>
    <row r="167" spans="1:21" x14ac:dyDescent="0.2">
      <c r="A167" s="23" t="s">
        <v>158</v>
      </c>
      <c r="B167" s="69"/>
      <c r="C167" s="69">
        <v>1</v>
      </c>
      <c r="D167" s="69"/>
      <c r="E167" s="69"/>
      <c r="F167" s="69">
        <f>1</f>
        <v>1</v>
      </c>
      <c r="G167" s="69">
        <f>2</f>
        <v>2</v>
      </c>
      <c r="H167" s="69"/>
      <c r="I167" s="69"/>
      <c r="J167" s="69"/>
      <c r="K167" s="67"/>
      <c r="L167" s="67"/>
      <c r="M167" s="67">
        <v>2</v>
      </c>
      <c r="N167" s="67"/>
      <c r="O167" s="67"/>
      <c r="P167" s="67"/>
      <c r="Q167" s="67"/>
      <c r="R167" s="67"/>
      <c r="S167" s="67"/>
      <c r="T167" s="18">
        <f>SUM(B167:S167)</f>
        <v>6</v>
      </c>
    </row>
    <row r="168" spans="1:21" x14ac:dyDescent="0.2">
      <c r="A168" s="19" t="s">
        <v>159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27"/>
    </row>
    <row r="169" spans="1:21" x14ac:dyDescent="0.2">
      <c r="A169" s="23" t="s">
        <v>160</v>
      </c>
      <c r="B169" s="67"/>
      <c r="C169" s="67"/>
      <c r="D169" s="67"/>
      <c r="E169" s="67"/>
      <c r="F169" s="67">
        <f>1</f>
        <v>1</v>
      </c>
      <c r="G169" s="67"/>
      <c r="H169" s="67"/>
      <c r="I169" s="67"/>
      <c r="J169" s="67"/>
      <c r="K169" s="67"/>
      <c r="L169" s="67"/>
      <c r="M169" s="67">
        <v>1</v>
      </c>
      <c r="N169" s="67"/>
      <c r="O169" s="67"/>
      <c r="P169" s="67"/>
      <c r="Q169" s="67"/>
      <c r="R169" s="67"/>
      <c r="S169" s="67"/>
      <c r="T169" s="18">
        <f>SUM(B169:S169)</f>
        <v>2</v>
      </c>
    </row>
    <row r="170" spans="1:21" x14ac:dyDescent="0.2">
      <c r="A170" s="19" t="s">
        <v>161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27"/>
    </row>
    <row r="171" spans="1:21" x14ac:dyDescent="0.2">
      <c r="A171" s="23" t="s">
        <v>162</v>
      </c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8">
        <f>SUM(B171:S171)</f>
        <v>0</v>
      </c>
    </row>
    <row r="172" spans="1:21" x14ac:dyDescent="0.2">
      <c r="A172" s="23" t="s">
        <v>408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8">
        <f>SUM(B172:S172)</f>
        <v>0</v>
      </c>
      <c r="U172" s="49" t="s">
        <v>409</v>
      </c>
    </row>
    <row r="173" spans="1:21" x14ac:dyDescent="0.2">
      <c r="A173" s="23" t="s">
        <v>163</v>
      </c>
      <c r="B173" s="67"/>
      <c r="C173" s="67"/>
      <c r="D173" s="67">
        <v>1</v>
      </c>
      <c r="E173" s="67"/>
      <c r="F173" s="67">
        <f>1+1</f>
        <v>2</v>
      </c>
      <c r="G173" s="67"/>
      <c r="H173" s="67"/>
      <c r="I173" s="67">
        <f>1</f>
        <v>1</v>
      </c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8">
        <f>SUM(B173:S173)</f>
        <v>4</v>
      </c>
    </row>
    <row r="174" spans="1:21" x14ac:dyDescent="0.2">
      <c r="A174" s="23" t="s">
        <v>164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8">
        <f>SUM(B174:S174)</f>
        <v>0</v>
      </c>
    </row>
    <row r="175" spans="1:21" ht="13.5" x14ac:dyDescent="0.2">
      <c r="A175" s="23" t="s">
        <v>318</v>
      </c>
      <c r="B175" s="69"/>
      <c r="C175" s="69">
        <f>1+1</f>
        <v>2</v>
      </c>
      <c r="D175" s="69"/>
      <c r="E175" s="69"/>
      <c r="F175" s="69"/>
      <c r="G175" s="69">
        <f>1</f>
        <v>1</v>
      </c>
      <c r="H175" s="69"/>
      <c r="I175" s="69">
        <f>2+2</f>
        <v>4</v>
      </c>
      <c r="J175" s="69"/>
      <c r="K175" s="67"/>
      <c r="L175" s="67"/>
      <c r="M175" s="67">
        <v>7</v>
      </c>
      <c r="N175" s="67"/>
      <c r="O175" s="67"/>
      <c r="P175" s="67">
        <f>2</f>
        <v>2</v>
      </c>
      <c r="Q175" s="67">
        <f>1+1</f>
        <v>2</v>
      </c>
      <c r="R175" s="67"/>
      <c r="S175" s="67"/>
      <c r="T175" s="18">
        <f>SUM(B175:S175)</f>
        <v>18</v>
      </c>
    </row>
    <row r="176" spans="1:21" x14ac:dyDescent="0.2">
      <c r="A176" s="19" t="s">
        <v>166</v>
      </c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27"/>
    </row>
    <row r="177" spans="1:20" x14ac:dyDescent="0.2">
      <c r="A177" s="23" t="s">
        <v>167</v>
      </c>
      <c r="B177" s="69"/>
      <c r="C177" s="69">
        <f>1+10</f>
        <v>11</v>
      </c>
      <c r="D177" s="69">
        <f>1+1</f>
        <v>2</v>
      </c>
      <c r="E177" s="69">
        <f>2+3</f>
        <v>5</v>
      </c>
      <c r="F177" s="69">
        <f>1+8+2+1+1</f>
        <v>13</v>
      </c>
      <c r="G177" s="69">
        <f>1</f>
        <v>1</v>
      </c>
      <c r="H177" s="69">
        <f>1+5</f>
        <v>6</v>
      </c>
      <c r="I177" s="69">
        <f>1+5</f>
        <v>6</v>
      </c>
      <c r="J177" s="69"/>
      <c r="K177" s="67"/>
      <c r="L177" s="67"/>
      <c r="M177" s="67">
        <v>6</v>
      </c>
      <c r="N177" s="67">
        <v>4</v>
      </c>
      <c r="O177" s="67">
        <f>9</f>
        <v>9</v>
      </c>
      <c r="P177" s="67">
        <f>2</f>
        <v>2</v>
      </c>
      <c r="Q177" s="67">
        <f>1+3</f>
        <v>4</v>
      </c>
      <c r="R177" s="67">
        <v>2</v>
      </c>
      <c r="S177" s="67"/>
      <c r="T177" s="18">
        <f>SUM(B177:S177)</f>
        <v>71</v>
      </c>
    </row>
    <row r="178" spans="1:20" x14ac:dyDescent="0.2">
      <c r="A178" s="23" t="s">
        <v>168</v>
      </c>
      <c r="B178" s="69"/>
      <c r="C178" s="69"/>
      <c r="D178" s="69">
        <f>1+2</f>
        <v>3</v>
      </c>
      <c r="E178" s="69">
        <v>2</v>
      </c>
      <c r="F178" s="69">
        <f>3+1</f>
        <v>4</v>
      </c>
      <c r="G178" s="69">
        <f>4</f>
        <v>4</v>
      </c>
      <c r="H178" s="69"/>
      <c r="I178" s="69"/>
      <c r="J178" s="69"/>
      <c r="K178" s="67"/>
      <c r="L178" s="67"/>
      <c r="M178" s="67">
        <v>1</v>
      </c>
      <c r="N178" s="67">
        <v>1</v>
      </c>
      <c r="O178" s="67">
        <f>4</f>
        <v>4</v>
      </c>
      <c r="P178" s="67">
        <f>1+1+1+3</f>
        <v>6</v>
      </c>
      <c r="Q178" s="67"/>
      <c r="R178" s="67"/>
      <c r="S178" s="67"/>
      <c r="T178" s="18">
        <f>SUM(B178:S178)</f>
        <v>25</v>
      </c>
    </row>
    <row r="179" spans="1:20" x14ac:dyDescent="0.2">
      <c r="A179" s="19" t="s">
        <v>169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27"/>
    </row>
    <row r="180" spans="1:20" x14ac:dyDescent="0.2">
      <c r="A180" s="23" t="s">
        <v>170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7"/>
      <c r="L180" s="67"/>
      <c r="M180" s="67"/>
      <c r="N180" s="67"/>
      <c r="O180" s="67">
        <f>2</f>
        <v>2</v>
      </c>
      <c r="P180" s="67"/>
      <c r="Q180" s="67"/>
      <c r="R180" s="67"/>
      <c r="S180" s="67"/>
      <c r="T180" s="18">
        <f t="shared" ref="T180:T187" si="9">SUM(B180:S180)</f>
        <v>2</v>
      </c>
    </row>
    <row r="181" spans="1:20" x14ac:dyDescent="0.2">
      <c r="A181" s="23" t="s">
        <v>171</v>
      </c>
      <c r="B181" s="69"/>
      <c r="C181" s="69">
        <v>3</v>
      </c>
      <c r="D181" s="69"/>
      <c r="E181" s="69">
        <f>4+3+2+4+3</f>
        <v>16</v>
      </c>
      <c r="F181" s="69">
        <f>11+3+1+3+1</f>
        <v>19</v>
      </c>
      <c r="G181" s="69">
        <f>14</f>
        <v>14</v>
      </c>
      <c r="H181" s="69">
        <f>1+5</f>
        <v>6</v>
      </c>
      <c r="I181" s="69">
        <f>2+1+1+6+6+1</f>
        <v>17</v>
      </c>
      <c r="J181" s="69"/>
      <c r="K181" s="67"/>
      <c r="L181" s="67"/>
      <c r="M181" s="67">
        <v>18</v>
      </c>
      <c r="N181" s="67">
        <v>3</v>
      </c>
      <c r="O181" s="67">
        <f>12</f>
        <v>12</v>
      </c>
      <c r="P181" s="67">
        <f>2+3+1</f>
        <v>6</v>
      </c>
      <c r="Q181" s="67">
        <f>2+2</f>
        <v>4</v>
      </c>
      <c r="R181" s="67">
        <v>2</v>
      </c>
      <c r="S181" s="67"/>
      <c r="T181" s="18">
        <f t="shared" si="9"/>
        <v>120</v>
      </c>
    </row>
    <row r="182" spans="1:20" x14ac:dyDescent="0.2">
      <c r="A182" s="23" t="s">
        <v>172</v>
      </c>
      <c r="B182" s="69"/>
      <c r="C182" s="69">
        <f>1+4</f>
        <v>5</v>
      </c>
      <c r="D182" s="69">
        <f>2+1</f>
        <v>3</v>
      </c>
      <c r="E182" s="69">
        <f>2</f>
        <v>2</v>
      </c>
      <c r="F182" s="69">
        <f>1</f>
        <v>1</v>
      </c>
      <c r="G182" s="69">
        <f>6+2</f>
        <v>8</v>
      </c>
      <c r="H182" s="69">
        <f>5</f>
        <v>5</v>
      </c>
      <c r="I182" s="69"/>
      <c r="J182" s="69"/>
      <c r="K182" s="67"/>
      <c r="L182" s="67"/>
      <c r="M182" s="67">
        <v>1</v>
      </c>
      <c r="N182" s="67"/>
      <c r="O182" s="67">
        <f>5</f>
        <v>5</v>
      </c>
      <c r="P182" s="67">
        <v>1</v>
      </c>
      <c r="Q182" s="67"/>
      <c r="R182" s="67"/>
      <c r="S182" s="67"/>
      <c r="T182" s="18">
        <f t="shared" si="9"/>
        <v>31</v>
      </c>
    </row>
    <row r="183" spans="1:20" x14ac:dyDescent="0.2">
      <c r="A183" s="23" t="s">
        <v>173</v>
      </c>
      <c r="B183" s="69"/>
      <c r="C183" s="69">
        <f>2+4</f>
        <v>6</v>
      </c>
      <c r="D183" s="69">
        <f>2</f>
        <v>2</v>
      </c>
      <c r="E183" s="69">
        <f>3+4+5+7+3+3</f>
        <v>25</v>
      </c>
      <c r="F183" s="69">
        <f>2+10+1+4+4+2+1+1</f>
        <v>25</v>
      </c>
      <c r="G183" s="69">
        <f>5+11+3</f>
        <v>19</v>
      </c>
      <c r="H183" s="69">
        <f>1+1+2</f>
        <v>4</v>
      </c>
      <c r="I183" s="69">
        <f>1+12+8+3</f>
        <v>24</v>
      </c>
      <c r="J183" s="69"/>
      <c r="K183" s="67"/>
      <c r="L183" s="67"/>
      <c r="M183" s="67">
        <v>14</v>
      </c>
      <c r="N183" s="67">
        <v>9</v>
      </c>
      <c r="O183" s="67">
        <f>5</f>
        <v>5</v>
      </c>
      <c r="P183" s="67">
        <f>10+1+4+2+4</f>
        <v>21</v>
      </c>
      <c r="Q183" s="67">
        <f>2+4</f>
        <v>6</v>
      </c>
      <c r="R183" s="67"/>
      <c r="S183" s="67"/>
      <c r="T183" s="18">
        <f t="shared" si="9"/>
        <v>160</v>
      </c>
    </row>
    <row r="184" spans="1:20" x14ac:dyDescent="0.2">
      <c r="A184" s="23" t="s">
        <v>244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7"/>
      <c r="L184" s="67"/>
      <c r="M184" s="67"/>
      <c r="N184" s="67"/>
      <c r="O184" s="67"/>
      <c r="P184" s="67"/>
      <c r="Q184" s="67"/>
      <c r="R184" s="67"/>
      <c r="S184" s="67"/>
      <c r="T184" s="18">
        <f t="shared" si="9"/>
        <v>0</v>
      </c>
    </row>
    <row r="185" spans="1:20" x14ac:dyDescent="0.2">
      <c r="A185" s="23" t="s">
        <v>174</v>
      </c>
      <c r="B185" s="69"/>
      <c r="C185" s="69">
        <f>2+5</f>
        <v>7</v>
      </c>
      <c r="D185" s="69"/>
      <c r="E185" s="69"/>
      <c r="F185" s="69">
        <f>1+1</f>
        <v>2</v>
      </c>
      <c r="G185" s="69">
        <f>3</f>
        <v>3</v>
      </c>
      <c r="H185" s="69">
        <f>4</f>
        <v>4</v>
      </c>
      <c r="I185" s="69">
        <f>2+2+2</f>
        <v>6</v>
      </c>
      <c r="J185" s="69"/>
      <c r="K185" s="67"/>
      <c r="L185" s="67"/>
      <c r="M185" s="67">
        <v>11</v>
      </c>
      <c r="N185" s="67">
        <v>2</v>
      </c>
      <c r="O185" s="67"/>
      <c r="P185" s="67"/>
      <c r="Q185" s="67">
        <f>1</f>
        <v>1</v>
      </c>
      <c r="R185" s="67"/>
      <c r="S185" s="67"/>
      <c r="T185" s="18">
        <f t="shared" si="9"/>
        <v>36</v>
      </c>
    </row>
    <row r="186" spans="1:20" x14ac:dyDescent="0.2">
      <c r="A186" s="23" t="s">
        <v>176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7"/>
      <c r="L186" s="67"/>
      <c r="M186" s="67"/>
      <c r="N186" s="67"/>
      <c r="O186" s="67"/>
      <c r="P186" s="67"/>
      <c r="Q186" s="67"/>
      <c r="R186" s="67"/>
      <c r="S186" s="67"/>
      <c r="T186" s="18">
        <f t="shared" si="9"/>
        <v>0</v>
      </c>
    </row>
    <row r="187" spans="1:20" x14ac:dyDescent="0.2">
      <c r="A187" s="23" t="s">
        <v>177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7"/>
      <c r="L187" s="67"/>
      <c r="M187" s="67"/>
      <c r="N187" s="67"/>
      <c r="O187" s="67"/>
      <c r="P187" s="67"/>
      <c r="Q187" s="67"/>
      <c r="R187" s="67"/>
      <c r="S187" s="67"/>
      <c r="T187" s="18">
        <f t="shared" si="9"/>
        <v>0</v>
      </c>
    </row>
    <row r="188" spans="1:20" x14ac:dyDescent="0.2">
      <c r="A188" s="19" t="s">
        <v>178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27"/>
    </row>
    <row r="189" spans="1:20" x14ac:dyDescent="0.2">
      <c r="A189" s="23" t="s">
        <v>179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8">
        <f>SUM(B189:S189)</f>
        <v>0</v>
      </c>
    </row>
    <row r="190" spans="1:20" x14ac:dyDescent="0.2">
      <c r="A190" s="19" t="s">
        <v>319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27"/>
    </row>
    <row r="191" spans="1:20" x14ac:dyDescent="0.2">
      <c r="A191" s="23" t="s">
        <v>182</v>
      </c>
      <c r="B191" s="72"/>
      <c r="C191" s="72"/>
      <c r="D191" s="72"/>
      <c r="E191" s="72">
        <f>1+2+4+6+2+5</f>
        <v>20</v>
      </c>
      <c r="F191" s="72">
        <f>7+1+5</f>
        <v>13</v>
      </c>
      <c r="G191" s="72"/>
      <c r="H191" s="72"/>
      <c r="I191" s="72"/>
      <c r="J191" s="72"/>
      <c r="K191" s="72"/>
      <c r="L191" s="72"/>
      <c r="M191" s="72"/>
      <c r="N191" s="72"/>
      <c r="O191" s="72">
        <f>7</f>
        <v>7</v>
      </c>
      <c r="P191" s="72"/>
      <c r="Q191" s="72"/>
      <c r="R191" s="72"/>
      <c r="S191" s="72"/>
      <c r="T191" s="18">
        <f>SUM(B191:S191)</f>
        <v>40</v>
      </c>
    </row>
    <row r="192" spans="1:20" x14ac:dyDescent="0.2">
      <c r="A192" s="23" t="s">
        <v>183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8">
        <f>SUM(B192:S192)</f>
        <v>0</v>
      </c>
    </row>
    <row r="193" spans="1:20" x14ac:dyDescent="0.2">
      <c r="A193" s="23" t="s">
        <v>185</v>
      </c>
      <c r="B193" s="67"/>
      <c r="C193" s="67"/>
      <c r="D193" s="67"/>
      <c r="E193" s="67"/>
      <c r="F193" s="67">
        <f>2+1</f>
        <v>3</v>
      </c>
      <c r="G193" s="67"/>
      <c r="H193" s="67">
        <f>1</f>
        <v>1</v>
      </c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8">
        <f>SUM(B193:S193)</f>
        <v>4</v>
      </c>
    </row>
    <row r="194" spans="1:20" x14ac:dyDescent="0.2">
      <c r="A194" s="19" t="s">
        <v>186</v>
      </c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27"/>
    </row>
    <row r="195" spans="1:20" ht="13.5" x14ac:dyDescent="0.2">
      <c r="A195" s="23" t="s">
        <v>320</v>
      </c>
      <c r="B195" s="69"/>
      <c r="C195" s="69"/>
      <c r="D195" s="69"/>
      <c r="E195" s="69">
        <f>1+1+1</f>
        <v>3</v>
      </c>
      <c r="F195" s="69"/>
      <c r="G195" s="69"/>
      <c r="H195" s="69"/>
      <c r="I195" s="69"/>
      <c r="J195" s="69"/>
      <c r="K195" s="67"/>
      <c r="L195" s="67"/>
      <c r="M195" s="67"/>
      <c r="N195" s="67"/>
      <c r="O195" s="67">
        <f>3</f>
        <v>3</v>
      </c>
      <c r="P195" s="67"/>
      <c r="Q195" s="67"/>
      <c r="R195" s="67"/>
      <c r="S195" s="67"/>
      <c r="T195" s="18">
        <f>SUM(B195:S195)</f>
        <v>6</v>
      </c>
    </row>
    <row r="196" spans="1:20" x14ac:dyDescent="0.2">
      <c r="A196" s="23" t="s">
        <v>188</v>
      </c>
      <c r="B196" s="69"/>
      <c r="C196" s="69">
        <f>4</f>
        <v>4</v>
      </c>
      <c r="D196" s="69">
        <f>1</f>
        <v>1</v>
      </c>
      <c r="E196" s="69">
        <f>6+3+1+4+3+6</f>
        <v>23</v>
      </c>
      <c r="F196" s="69">
        <f>2+7+2+2+1</f>
        <v>14</v>
      </c>
      <c r="G196" s="69">
        <f>6+1</f>
        <v>7</v>
      </c>
      <c r="H196" s="69">
        <f>1+1</f>
        <v>2</v>
      </c>
      <c r="I196" s="69"/>
      <c r="J196" s="69"/>
      <c r="K196" s="67"/>
      <c r="L196" s="67"/>
      <c r="M196" s="67">
        <v>11</v>
      </c>
      <c r="N196" s="67">
        <v>1</v>
      </c>
      <c r="O196" s="67">
        <f>8</f>
        <v>8</v>
      </c>
      <c r="P196" s="67">
        <v>2</v>
      </c>
      <c r="Q196" s="67"/>
      <c r="R196" s="67"/>
      <c r="S196" s="67"/>
      <c r="T196" s="18">
        <f>SUM(B196:S196)</f>
        <v>73</v>
      </c>
    </row>
    <row r="197" spans="1:20" x14ac:dyDescent="0.2">
      <c r="A197" s="23" t="s">
        <v>189</v>
      </c>
      <c r="B197" s="69"/>
      <c r="C197" s="69"/>
      <c r="D197" s="69"/>
      <c r="E197" s="69"/>
      <c r="F197" s="69"/>
      <c r="G197" s="69"/>
      <c r="H197" s="69">
        <f>1</f>
        <v>1</v>
      </c>
      <c r="I197" s="69"/>
      <c r="J197" s="69"/>
      <c r="K197" s="67"/>
      <c r="L197" s="67"/>
      <c r="M197" s="67"/>
      <c r="N197" s="67"/>
      <c r="O197" s="67"/>
      <c r="P197" s="67"/>
      <c r="Q197" s="67"/>
      <c r="R197" s="67"/>
      <c r="S197" s="67"/>
      <c r="T197" s="18">
        <f>SUM(B197:S197)</f>
        <v>1</v>
      </c>
    </row>
    <row r="198" spans="1:20" x14ac:dyDescent="0.2">
      <c r="A198" s="23" t="s">
        <v>190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7"/>
      <c r="L198" s="67"/>
      <c r="M198" s="67"/>
      <c r="N198" s="67"/>
      <c r="O198" s="67"/>
      <c r="P198" s="67"/>
      <c r="Q198" s="67"/>
      <c r="R198" s="67"/>
      <c r="S198" s="67"/>
      <c r="T198" s="18">
        <f>SUM(B198:S198)</f>
        <v>0</v>
      </c>
    </row>
    <row r="199" spans="1:20" x14ac:dyDescent="0.2">
      <c r="A199" s="19" t="s">
        <v>191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27"/>
    </row>
    <row r="200" spans="1:20" x14ac:dyDescent="0.2">
      <c r="A200" s="23" t="s">
        <v>192</v>
      </c>
      <c r="B200" s="69"/>
      <c r="C200" s="69"/>
      <c r="D200" s="69"/>
      <c r="E200" s="69">
        <f>2+1+5</f>
        <v>8</v>
      </c>
      <c r="F200" s="69">
        <v>1</v>
      </c>
      <c r="G200" s="69"/>
      <c r="H200" s="69">
        <f>1</f>
        <v>1</v>
      </c>
      <c r="I200" s="69">
        <f>1</f>
        <v>1</v>
      </c>
      <c r="J200" s="69"/>
      <c r="K200" s="67"/>
      <c r="L200" s="67"/>
      <c r="M200" s="67"/>
      <c r="N200" s="67"/>
      <c r="O200" s="67">
        <f>10</f>
        <v>10</v>
      </c>
      <c r="P200" s="67"/>
      <c r="Q200" s="67"/>
      <c r="R200" s="67"/>
      <c r="S200" s="67"/>
      <c r="T200" s="18">
        <f t="shared" ref="T200:T212" si="10">SUM(B200:S200)</f>
        <v>21</v>
      </c>
    </row>
    <row r="201" spans="1:20" x14ac:dyDescent="0.2">
      <c r="A201" s="23" t="s">
        <v>193</v>
      </c>
      <c r="B201" s="69"/>
      <c r="C201" s="69"/>
      <c r="D201" s="69"/>
      <c r="E201" s="69"/>
      <c r="F201" s="69"/>
      <c r="G201" s="69"/>
      <c r="H201" s="69"/>
      <c r="I201" s="69">
        <f>1</f>
        <v>1</v>
      </c>
      <c r="J201" s="69"/>
      <c r="K201" s="67"/>
      <c r="L201" s="67"/>
      <c r="M201" s="67"/>
      <c r="N201" s="67"/>
      <c r="O201" s="67">
        <f>2</f>
        <v>2</v>
      </c>
      <c r="P201" s="67"/>
      <c r="Q201" s="67"/>
      <c r="R201" s="67"/>
      <c r="S201" s="67"/>
      <c r="T201" s="18">
        <f t="shared" si="10"/>
        <v>3</v>
      </c>
    </row>
    <row r="202" spans="1:20" x14ac:dyDescent="0.2">
      <c r="A202" s="23" t="s">
        <v>194</v>
      </c>
      <c r="B202" s="69"/>
      <c r="C202" s="69"/>
      <c r="D202" s="69">
        <f>1</f>
        <v>1</v>
      </c>
      <c r="E202" s="69">
        <f>3+2+5+5+1+6</f>
        <v>22</v>
      </c>
      <c r="F202" s="69">
        <f>10+2+1+1+2+2</f>
        <v>18</v>
      </c>
      <c r="G202" s="69">
        <f>4</f>
        <v>4</v>
      </c>
      <c r="H202" s="69"/>
      <c r="I202" s="69">
        <f>2+7+1</f>
        <v>10</v>
      </c>
      <c r="J202" s="69"/>
      <c r="K202" s="67"/>
      <c r="L202" s="67"/>
      <c r="M202" s="67">
        <v>6</v>
      </c>
      <c r="N202" s="67">
        <v>1</v>
      </c>
      <c r="O202" s="67">
        <f>1</f>
        <v>1</v>
      </c>
      <c r="P202" s="67">
        <f>5+2+1+1+2+1+2</f>
        <v>14</v>
      </c>
      <c r="Q202" s="67">
        <f>1</f>
        <v>1</v>
      </c>
      <c r="R202" s="67"/>
      <c r="S202" s="67"/>
      <c r="T202" s="18">
        <f t="shared" si="10"/>
        <v>78</v>
      </c>
    </row>
    <row r="203" spans="1:20" x14ac:dyDescent="0.2">
      <c r="A203" s="23" t="s">
        <v>195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7"/>
      <c r="L203" s="67"/>
      <c r="M203" s="67"/>
      <c r="N203" s="67"/>
      <c r="O203" s="67"/>
      <c r="P203" s="67"/>
      <c r="Q203" s="67"/>
      <c r="R203" s="67"/>
      <c r="S203" s="67"/>
      <c r="T203" s="18">
        <f t="shared" si="10"/>
        <v>0</v>
      </c>
    </row>
    <row r="204" spans="1:20" x14ac:dyDescent="0.2">
      <c r="A204" s="23" t="s">
        <v>196</v>
      </c>
      <c r="B204" s="69"/>
      <c r="C204" s="69">
        <f>6</f>
        <v>6</v>
      </c>
      <c r="D204" s="69">
        <f>1+2</f>
        <v>3</v>
      </c>
      <c r="E204" s="69">
        <f>3+3+10+2</f>
        <v>18</v>
      </c>
      <c r="F204" s="69">
        <f>1+9+2+1+1+2+4</f>
        <v>20</v>
      </c>
      <c r="G204" s="69">
        <f>18</f>
        <v>18</v>
      </c>
      <c r="H204" s="69">
        <f>1</f>
        <v>1</v>
      </c>
      <c r="I204" s="69">
        <f>6</f>
        <v>6</v>
      </c>
      <c r="J204" s="69"/>
      <c r="K204" s="67"/>
      <c r="L204" s="67"/>
      <c r="M204" s="67">
        <v>13</v>
      </c>
      <c r="N204" s="67">
        <v>3</v>
      </c>
      <c r="O204" s="67">
        <f>20</f>
        <v>20</v>
      </c>
      <c r="P204" s="67">
        <f>4+6+1+1</f>
        <v>12</v>
      </c>
      <c r="Q204" s="67">
        <f>1</f>
        <v>1</v>
      </c>
      <c r="R204" s="67">
        <v>1</v>
      </c>
      <c r="S204" s="67"/>
      <c r="T204" s="18">
        <f t="shared" si="10"/>
        <v>122</v>
      </c>
    </row>
    <row r="205" spans="1:20" x14ac:dyDescent="0.2">
      <c r="A205" s="23" t="s">
        <v>197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7"/>
      <c r="L205" s="67"/>
      <c r="M205" s="67"/>
      <c r="N205" s="67"/>
      <c r="O205" s="67"/>
      <c r="P205" s="67"/>
      <c r="Q205" s="67">
        <f>1</f>
        <v>1</v>
      </c>
      <c r="R205" s="67"/>
      <c r="S205" s="67"/>
      <c r="T205" s="18">
        <f t="shared" si="10"/>
        <v>1</v>
      </c>
    </row>
    <row r="206" spans="1:20" x14ac:dyDescent="0.2">
      <c r="A206" s="23" t="s">
        <v>198</v>
      </c>
      <c r="B206" s="69"/>
      <c r="C206" s="69">
        <f>5+5</f>
        <v>10</v>
      </c>
      <c r="D206" s="69">
        <f>4+2+1</f>
        <v>7</v>
      </c>
      <c r="E206" s="69">
        <f>2+1+6+1+6</f>
        <v>16</v>
      </c>
      <c r="F206" s="69">
        <f>1+3+3+1+1+2+4</f>
        <v>15</v>
      </c>
      <c r="G206" s="69">
        <f>17+1</f>
        <v>18</v>
      </c>
      <c r="H206" s="69">
        <f>1+1</f>
        <v>2</v>
      </c>
      <c r="I206" s="69">
        <f>2+2+6+1</f>
        <v>11</v>
      </c>
      <c r="J206" s="69"/>
      <c r="K206" s="67"/>
      <c r="L206" s="67"/>
      <c r="M206" s="67">
        <v>24</v>
      </c>
      <c r="N206" s="67">
        <v>5</v>
      </c>
      <c r="O206" s="67">
        <f>20</f>
        <v>20</v>
      </c>
      <c r="P206" s="67">
        <f>2</f>
        <v>2</v>
      </c>
      <c r="Q206" s="67">
        <f>2+1</f>
        <v>3</v>
      </c>
      <c r="R206" s="67">
        <v>3</v>
      </c>
      <c r="S206" s="67"/>
      <c r="T206" s="18">
        <f t="shared" si="10"/>
        <v>136</v>
      </c>
    </row>
    <row r="207" spans="1:20" x14ac:dyDescent="0.2">
      <c r="A207" s="23" t="s">
        <v>199</v>
      </c>
      <c r="B207" s="69"/>
      <c r="C207" s="69"/>
      <c r="D207" s="69"/>
      <c r="E207" s="69"/>
      <c r="F207" s="69"/>
      <c r="G207" s="69"/>
      <c r="H207" s="69"/>
      <c r="I207" s="69"/>
      <c r="J207" s="69"/>
      <c r="K207" s="67"/>
      <c r="L207" s="67"/>
      <c r="M207" s="67"/>
      <c r="N207" s="67"/>
      <c r="O207" s="67"/>
      <c r="P207" s="67"/>
      <c r="Q207" s="67"/>
      <c r="R207" s="67"/>
      <c r="S207" s="67"/>
      <c r="T207" s="18">
        <f t="shared" si="10"/>
        <v>0</v>
      </c>
    </row>
    <row r="208" spans="1:20" x14ac:dyDescent="0.2">
      <c r="A208" s="23" t="s">
        <v>200</v>
      </c>
      <c r="B208" s="69"/>
      <c r="C208" s="69"/>
      <c r="D208" s="69"/>
      <c r="E208" s="69"/>
      <c r="F208" s="69">
        <f>1+4+1+1</f>
        <v>7</v>
      </c>
      <c r="G208" s="69"/>
      <c r="H208" s="69">
        <f>1</f>
        <v>1</v>
      </c>
      <c r="I208" s="69"/>
      <c r="J208" s="69"/>
      <c r="K208" s="67"/>
      <c r="L208" s="67"/>
      <c r="M208" s="67"/>
      <c r="N208" s="67"/>
      <c r="O208" s="67"/>
      <c r="P208" s="67"/>
      <c r="Q208" s="67"/>
      <c r="R208" s="67"/>
      <c r="S208" s="67"/>
      <c r="T208" s="18">
        <f t="shared" si="10"/>
        <v>8</v>
      </c>
    </row>
    <row r="209" spans="1:20" x14ac:dyDescent="0.2">
      <c r="A209" s="23" t="s">
        <v>201</v>
      </c>
      <c r="B209" s="69"/>
      <c r="C209" s="69"/>
      <c r="D209" s="69"/>
      <c r="E209" s="69">
        <f>1+2</f>
        <v>3</v>
      </c>
      <c r="F209" s="69">
        <f>2</f>
        <v>2</v>
      </c>
      <c r="G209" s="69">
        <f>3</f>
        <v>3</v>
      </c>
      <c r="H209" s="69"/>
      <c r="I209" s="69">
        <f>1+2</f>
        <v>3</v>
      </c>
      <c r="J209" s="69"/>
      <c r="K209" s="67"/>
      <c r="L209" s="67"/>
      <c r="M209" s="67">
        <v>3</v>
      </c>
      <c r="N209" s="67"/>
      <c r="O209" s="67">
        <f>2</f>
        <v>2</v>
      </c>
      <c r="P209" s="67"/>
      <c r="Q209" s="67">
        <v>1</v>
      </c>
      <c r="R209" s="67"/>
      <c r="S209" s="67"/>
      <c r="T209" s="18">
        <f t="shared" si="10"/>
        <v>17</v>
      </c>
    </row>
    <row r="210" spans="1:20" x14ac:dyDescent="0.2">
      <c r="A210" s="23" t="s">
        <v>202</v>
      </c>
      <c r="B210" s="69"/>
      <c r="C210" s="69"/>
      <c r="D210" s="69"/>
      <c r="E210" s="69">
        <f>2+1+1</f>
        <v>4</v>
      </c>
      <c r="F210" s="69">
        <f>2+1</f>
        <v>3</v>
      </c>
      <c r="G210" s="69"/>
      <c r="H210" s="69"/>
      <c r="I210" s="69">
        <f>1+1</f>
        <v>2</v>
      </c>
      <c r="J210" s="69"/>
      <c r="K210" s="67"/>
      <c r="L210" s="67"/>
      <c r="M210" s="67">
        <v>2</v>
      </c>
      <c r="N210" s="67"/>
      <c r="O210" s="67">
        <f>1</f>
        <v>1</v>
      </c>
      <c r="P210" s="67">
        <f>2+1+4</f>
        <v>7</v>
      </c>
      <c r="Q210" s="67"/>
      <c r="R210" s="67">
        <v>3</v>
      </c>
      <c r="S210" s="67"/>
      <c r="T210" s="18">
        <f t="shared" si="10"/>
        <v>22</v>
      </c>
    </row>
    <row r="211" spans="1:20" x14ac:dyDescent="0.2">
      <c r="A211" s="23" t="s">
        <v>203</v>
      </c>
      <c r="B211" s="69"/>
      <c r="C211" s="69">
        <f>1</f>
        <v>1</v>
      </c>
      <c r="D211" s="69"/>
      <c r="E211" s="69"/>
      <c r="F211" s="69">
        <f>5+1</f>
        <v>6</v>
      </c>
      <c r="G211" s="69">
        <f>2</f>
        <v>2</v>
      </c>
      <c r="H211" s="69"/>
      <c r="I211" s="69"/>
      <c r="J211" s="69"/>
      <c r="K211" s="67"/>
      <c r="L211" s="67"/>
      <c r="M211" s="67">
        <v>6</v>
      </c>
      <c r="N211" s="67">
        <v>3</v>
      </c>
      <c r="O211" s="67"/>
      <c r="P211" s="67"/>
      <c r="Q211" s="67"/>
      <c r="R211" s="67"/>
      <c r="S211" s="67"/>
      <c r="T211" s="18">
        <f t="shared" si="10"/>
        <v>18</v>
      </c>
    </row>
    <row r="212" spans="1:20" x14ac:dyDescent="0.2">
      <c r="A212" s="23" t="s">
        <v>204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7"/>
      <c r="L212" s="67"/>
      <c r="M212" s="67"/>
      <c r="N212" s="67"/>
      <c r="O212" s="67"/>
      <c r="P212" s="67"/>
      <c r="Q212" s="67"/>
      <c r="R212" s="67"/>
      <c r="S212" s="67"/>
      <c r="T212" s="18">
        <f t="shared" si="10"/>
        <v>0</v>
      </c>
    </row>
    <row r="213" spans="1:20" x14ac:dyDescent="0.2">
      <c r="A213" s="19" t="s">
        <v>205</v>
      </c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27"/>
    </row>
    <row r="214" spans="1:20" x14ac:dyDescent="0.2">
      <c r="A214" s="23" t="s">
        <v>206</v>
      </c>
      <c r="B214" s="67"/>
      <c r="C214" s="67"/>
      <c r="D214" s="67"/>
      <c r="E214" s="67"/>
      <c r="F214" s="67"/>
      <c r="G214" s="67"/>
      <c r="H214" s="67"/>
      <c r="I214" s="67">
        <f>1</f>
        <v>1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8">
        <f>SUM(B214:S214)</f>
        <v>1</v>
      </c>
    </row>
    <row r="215" spans="1:20" x14ac:dyDescent="0.2">
      <c r="A215" s="23" t="s">
        <v>207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8">
        <f>SUM(B215:S215)</f>
        <v>0</v>
      </c>
    </row>
    <row r="216" spans="1:20" x14ac:dyDescent="0.2">
      <c r="A216" s="23" t="s">
        <v>208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8">
        <f>SUM(B216:S216)</f>
        <v>0</v>
      </c>
    </row>
    <row r="217" spans="1:20" x14ac:dyDescent="0.2">
      <c r="A217" s="23" t="s">
        <v>209</v>
      </c>
      <c r="B217" s="67"/>
      <c r="C217" s="67"/>
      <c r="D217" s="67"/>
      <c r="E217" s="67"/>
      <c r="F217" s="67">
        <f>1</f>
        <v>1</v>
      </c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8">
        <f>SUM(B217:S217)</f>
        <v>1</v>
      </c>
    </row>
    <row r="218" spans="1:20" x14ac:dyDescent="0.2">
      <c r="A218" s="23" t="s">
        <v>210</v>
      </c>
      <c r="B218" s="67"/>
      <c r="C218" s="67"/>
      <c r="D218" s="67"/>
      <c r="E218" s="67"/>
      <c r="F218" s="67">
        <f>2</f>
        <v>2</v>
      </c>
      <c r="G218" s="67"/>
      <c r="H218" s="67">
        <f>1</f>
        <v>1</v>
      </c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8">
        <f>SUM(B218:S218)</f>
        <v>3</v>
      </c>
    </row>
    <row r="219" spans="1:20" x14ac:dyDescent="0.2">
      <c r="A219" s="19" t="s">
        <v>211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27"/>
    </row>
    <row r="220" spans="1:20" x14ac:dyDescent="0.2">
      <c r="A220" s="23" t="s">
        <v>212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8">
        <f>SUM(B220:S220)</f>
        <v>0</v>
      </c>
    </row>
    <row r="221" spans="1:20" x14ac:dyDescent="0.2">
      <c r="A221" s="19" t="s">
        <v>213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27"/>
    </row>
    <row r="222" spans="1:20" x14ac:dyDescent="0.2">
      <c r="A222" s="30" t="s">
        <v>321</v>
      </c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8">
        <f>SUM(B222:S222)</f>
        <v>0</v>
      </c>
    </row>
    <row r="223" spans="1:20" x14ac:dyDescent="0.2">
      <c r="A223" s="19" t="s">
        <v>322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27"/>
    </row>
    <row r="224" spans="1:20" x14ac:dyDescent="0.2">
      <c r="A224" s="23" t="s">
        <v>216</v>
      </c>
      <c r="B224" s="69"/>
      <c r="C224" s="69">
        <v>1</v>
      </c>
      <c r="D224" s="69">
        <f>1+1</f>
        <v>2</v>
      </c>
      <c r="E224" s="69">
        <f>1+1</f>
        <v>2</v>
      </c>
      <c r="F224" s="69">
        <f>1+1+1+1+1</f>
        <v>5</v>
      </c>
      <c r="G224" s="69">
        <f>6</f>
        <v>6</v>
      </c>
      <c r="H224" s="69">
        <f>1</f>
        <v>1</v>
      </c>
      <c r="I224" s="69">
        <f>2</f>
        <v>2</v>
      </c>
      <c r="J224" s="69"/>
      <c r="K224" s="67"/>
      <c r="L224" s="67"/>
      <c r="M224" s="67">
        <v>3</v>
      </c>
      <c r="N224" s="67">
        <v>1</v>
      </c>
      <c r="O224" s="67">
        <f>7</f>
        <v>7</v>
      </c>
      <c r="P224" s="67"/>
      <c r="Q224" s="67">
        <f>1+1</f>
        <v>2</v>
      </c>
      <c r="R224" s="67"/>
      <c r="S224" s="67"/>
      <c r="T224" s="18">
        <f>SUM(B224:S224)</f>
        <v>32</v>
      </c>
    </row>
    <row r="225" spans="1:20" x14ac:dyDescent="0.2">
      <c r="A225" s="23" t="s">
        <v>286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18">
        <f>SUM(B225:S225)</f>
        <v>0</v>
      </c>
    </row>
    <row r="226" spans="1:20" x14ac:dyDescent="0.2">
      <c r="A226" s="23" t="s">
        <v>218</v>
      </c>
      <c r="B226" s="72"/>
      <c r="C226" s="72"/>
      <c r="D226" s="72"/>
      <c r="E226" s="72">
        <f>2+1</f>
        <v>3</v>
      </c>
      <c r="F226" s="72"/>
      <c r="G226" s="72"/>
      <c r="H226" s="72"/>
      <c r="I226" s="72">
        <f>1</f>
        <v>1</v>
      </c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18">
        <f>SUM(B226:S226)</f>
        <v>4</v>
      </c>
    </row>
    <row r="227" spans="1:20" x14ac:dyDescent="0.2">
      <c r="A227" s="23" t="s">
        <v>417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18">
        <f>SUM(B227:S227)</f>
        <v>0</v>
      </c>
    </row>
    <row r="228" spans="1:20" x14ac:dyDescent="0.2">
      <c r="A228" s="19" t="s">
        <v>217</v>
      </c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27"/>
    </row>
    <row r="229" spans="1:20" x14ac:dyDescent="0.2">
      <c r="A229" s="30" t="s">
        <v>323</v>
      </c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18">
        <f t="shared" ref="T229:T238" si="11">SUM(B229:S229)</f>
        <v>0</v>
      </c>
    </row>
    <row r="230" spans="1:20" x14ac:dyDescent="0.2">
      <c r="A230" s="23" t="s">
        <v>221</v>
      </c>
      <c r="B230" s="72"/>
      <c r="C230" s="72"/>
      <c r="D230" s="72">
        <f>2</f>
        <v>2</v>
      </c>
      <c r="E230" s="72"/>
      <c r="F230" s="72"/>
      <c r="G230" s="72">
        <f>6</f>
        <v>6</v>
      </c>
      <c r="H230" s="72"/>
      <c r="I230" s="72"/>
      <c r="J230" s="72"/>
      <c r="K230" s="72"/>
      <c r="L230" s="72"/>
      <c r="M230" s="72">
        <v>6</v>
      </c>
      <c r="N230" s="72"/>
      <c r="O230" s="72"/>
      <c r="P230" s="72"/>
      <c r="Q230" s="72"/>
      <c r="R230" s="72"/>
      <c r="S230" s="72"/>
      <c r="T230" s="18">
        <f t="shared" si="11"/>
        <v>14</v>
      </c>
    </row>
    <row r="231" spans="1:20" x14ac:dyDescent="0.2">
      <c r="A231" s="23" t="s">
        <v>222</v>
      </c>
      <c r="B231" s="72"/>
      <c r="C231" s="72"/>
      <c r="D231" s="72"/>
      <c r="E231" s="72"/>
      <c r="F231" s="72"/>
      <c r="G231" s="72">
        <f>2</f>
        <v>2</v>
      </c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18">
        <f t="shared" si="11"/>
        <v>2</v>
      </c>
    </row>
    <row r="232" spans="1:20" x14ac:dyDescent="0.2">
      <c r="A232" s="23" t="s">
        <v>223</v>
      </c>
      <c r="B232" s="72"/>
      <c r="C232" s="72"/>
      <c r="D232" s="72"/>
      <c r="E232" s="72"/>
      <c r="F232" s="72">
        <f>1</f>
        <v>1</v>
      </c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18">
        <f t="shared" si="11"/>
        <v>1</v>
      </c>
    </row>
    <row r="233" spans="1:20" x14ac:dyDescent="0.2">
      <c r="A233" s="23" t="s">
        <v>224</v>
      </c>
      <c r="B233" s="72"/>
      <c r="C233" s="72">
        <f>2</f>
        <v>2</v>
      </c>
      <c r="D233" s="72"/>
      <c r="E233" s="72"/>
      <c r="F233" s="72"/>
      <c r="G233" s="72"/>
      <c r="H233" s="72"/>
      <c r="I233" s="72"/>
      <c r="J233" s="72"/>
      <c r="K233" s="72"/>
      <c r="L233" s="72"/>
      <c r="M233" s="72">
        <v>1</v>
      </c>
      <c r="N233" s="72"/>
      <c r="O233" s="72">
        <f>3</f>
        <v>3</v>
      </c>
      <c r="P233" s="72">
        <f>1</f>
        <v>1</v>
      </c>
      <c r="Q233" s="72"/>
      <c r="R233" s="72"/>
      <c r="S233" s="72"/>
      <c r="T233" s="18">
        <f t="shared" si="11"/>
        <v>7</v>
      </c>
    </row>
    <row r="234" spans="1:20" x14ac:dyDescent="0.2">
      <c r="A234" s="23" t="s">
        <v>225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>
        <f>2</f>
        <v>2</v>
      </c>
      <c r="P234" s="72"/>
      <c r="Q234" s="72"/>
      <c r="R234" s="72"/>
      <c r="S234" s="72"/>
      <c r="T234" s="18">
        <f t="shared" si="11"/>
        <v>2</v>
      </c>
    </row>
    <row r="235" spans="1:20" x14ac:dyDescent="0.2">
      <c r="A235" s="23" t="s">
        <v>226</v>
      </c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>
        <f>5</f>
        <v>5</v>
      </c>
      <c r="R235" s="72"/>
      <c r="S235" s="72"/>
      <c r="T235" s="18">
        <f t="shared" si="11"/>
        <v>5</v>
      </c>
    </row>
    <row r="236" spans="1:20" x14ac:dyDescent="0.2">
      <c r="A236" s="23" t="s">
        <v>227</v>
      </c>
      <c r="B236" s="69"/>
      <c r="C236" s="69">
        <f>4</f>
        <v>4</v>
      </c>
      <c r="D236" s="69">
        <f>3+2</f>
        <v>5</v>
      </c>
      <c r="E236" s="69">
        <f>2+3+3+5+7</f>
        <v>20</v>
      </c>
      <c r="F236" s="69">
        <f>10+12+27</f>
        <v>49</v>
      </c>
      <c r="G236" s="69">
        <f>20+1</f>
        <v>21</v>
      </c>
      <c r="H236" s="69">
        <f>1</f>
        <v>1</v>
      </c>
      <c r="I236" s="69">
        <f>1+2+6+2+1</f>
        <v>12</v>
      </c>
      <c r="J236" s="69"/>
      <c r="K236" s="67"/>
      <c r="L236" s="67"/>
      <c r="M236" s="67">
        <v>33</v>
      </c>
      <c r="N236" s="67">
        <v>6</v>
      </c>
      <c r="O236" s="67">
        <f>2</f>
        <v>2</v>
      </c>
      <c r="P236" s="67">
        <f>5+3+2</f>
        <v>10</v>
      </c>
      <c r="Q236" s="67">
        <f>10+3</f>
        <v>13</v>
      </c>
      <c r="R236" s="67"/>
      <c r="S236" s="67"/>
      <c r="T236" s="18">
        <f t="shared" si="11"/>
        <v>176</v>
      </c>
    </row>
    <row r="237" spans="1:20" x14ac:dyDescent="0.2">
      <c r="A237" s="23" t="s">
        <v>228</v>
      </c>
      <c r="B237" s="72"/>
      <c r="C237" s="72"/>
      <c r="D237" s="72"/>
      <c r="E237" s="72">
        <f>1</f>
        <v>1</v>
      </c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18">
        <f t="shared" si="11"/>
        <v>1</v>
      </c>
    </row>
    <row r="238" spans="1:20" x14ac:dyDescent="0.2">
      <c r="A238" s="23" t="s">
        <v>229</v>
      </c>
      <c r="B238" s="72"/>
      <c r="C238" s="72"/>
      <c r="D238" s="72"/>
      <c r="E238" s="72">
        <f>1</f>
        <v>1</v>
      </c>
      <c r="F238" s="72">
        <f>2+2+1</f>
        <v>5</v>
      </c>
      <c r="G238" s="72">
        <f>4</f>
        <v>4</v>
      </c>
      <c r="H238" s="72">
        <f>1</f>
        <v>1</v>
      </c>
      <c r="I238" s="72"/>
      <c r="J238" s="72"/>
      <c r="K238" s="72"/>
      <c r="L238" s="72">
        <v>1</v>
      </c>
      <c r="M238" s="72">
        <v>8</v>
      </c>
      <c r="N238" s="72"/>
      <c r="O238" s="72">
        <f>1</f>
        <v>1</v>
      </c>
      <c r="P238" s="72"/>
      <c r="Q238" s="72"/>
      <c r="R238" s="72"/>
      <c r="S238" s="72"/>
      <c r="T238" s="18">
        <f t="shared" si="11"/>
        <v>21</v>
      </c>
    </row>
    <row r="239" spans="1:20" x14ac:dyDescent="0.2">
      <c r="A239" s="19" t="s">
        <v>230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27"/>
    </row>
    <row r="240" spans="1:20" ht="13.5" x14ac:dyDescent="0.2">
      <c r="A240" s="23" t="s">
        <v>324</v>
      </c>
      <c r="B240" s="69"/>
      <c r="C240" s="69"/>
      <c r="D240" s="69"/>
      <c r="E240" s="69"/>
      <c r="F240" s="69"/>
      <c r="G240" s="69"/>
      <c r="H240" s="69"/>
      <c r="I240" s="69">
        <f>1</f>
        <v>1</v>
      </c>
      <c r="J240" s="69"/>
      <c r="K240" s="67"/>
      <c r="L240" s="67"/>
      <c r="M240" s="67"/>
      <c r="N240" s="67"/>
      <c r="O240" s="67">
        <f>1</f>
        <v>1</v>
      </c>
      <c r="P240" s="67">
        <f>1</f>
        <v>1</v>
      </c>
      <c r="Q240" s="67"/>
      <c r="R240" s="67"/>
      <c r="S240" s="67"/>
      <c r="T240" s="18">
        <f t="shared" ref="T240:T253" si="12">SUM(B240:S240)</f>
        <v>3</v>
      </c>
    </row>
    <row r="241" spans="1:20" x14ac:dyDescent="0.2">
      <c r="A241" s="23" t="s">
        <v>273</v>
      </c>
      <c r="B241" s="71"/>
      <c r="C241" s="71"/>
      <c r="D241" s="71"/>
      <c r="E241" s="71"/>
      <c r="F241" s="71"/>
      <c r="G241" s="69"/>
      <c r="H241" s="71"/>
      <c r="I241" s="69"/>
      <c r="J241" s="69"/>
      <c r="K241" s="67"/>
      <c r="L241" s="67"/>
      <c r="M241" s="67"/>
      <c r="N241" s="67"/>
      <c r="O241" s="67"/>
      <c r="P241" s="67"/>
      <c r="Q241" s="67"/>
      <c r="R241" s="67"/>
      <c r="S241" s="67"/>
      <c r="T241" s="18">
        <f t="shared" si="12"/>
        <v>0</v>
      </c>
    </row>
    <row r="242" spans="1:20" x14ac:dyDescent="0.2">
      <c r="A242" s="23" t="s">
        <v>231</v>
      </c>
      <c r="B242" s="69"/>
      <c r="C242" s="69">
        <v>1</v>
      </c>
      <c r="D242" s="69"/>
      <c r="E242" s="69">
        <f>2</f>
        <v>2</v>
      </c>
      <c r="F242" s="69">
        <f>4+1+2+1</f>
        <v>8</v>
      </c>
      <c r="G242" s="69"/>
      <c r="H242" s="69">
        <f>1+5</f>
        <v>6</v>
      </c>
      <c r="I242" s="69"/>
      <c r="J242" s="69"/>
      <c r="K242" s="67"/>
      <c r="L242" s="67"/>
      <c r="M242" s="67">
        <v>1</v>
      </c>
      <c r="N242" s="67">
        <v>2</v>
      </c>
      <c r="O242" s="67">
        <f>6</f>
        <v>6</v>
      </c>
      <c r="P242" s="67"/>
      <c r="Q242" s="67"/>
      <c r="R242" s="67"/>
      <c r="S242" s="67"/>
      <c r="T242" s="18">
        <f t="shared" si="12"/>
        <v>26</v>
      </c>
    </row>
    <row r="243" spans="1:20" x14ac:dyDescent="0.2">
      <c r="A243" s="23" t="s">
        <v>418</v>
      </c>
      <c r="B243" s="69"/>
      <c r="C243" s="69"/>
      <c r="D243" s="69"/>
      <c r="E243" s="69"/>
      <c r="F243" s="69"/>
      <c r="G243" s="69"/>
      <c r="H243" s="69"/>
      <c r="I243" s="69"/>
      <c r="J243" s="69"/>
      <c r="K243" s="67"/>
      <c r="L243" s="67"/>
      <c r="M243" s="67"/>
      <c r="N243" s="67"/>
      <c r="O243" s="67"/>
      <c r="P243" s="67"/>
      <c r="Q243" s="67"/>
      <c r="R243" s="67"/>
      <c r="S243" s="67"/>
      <c r="T243" s="18">
        <f t="shared" si="12"/>
        <v>0</v>
      </c>
    </row>
    <row r="244" spans="1:20" x14ac:dyDescent="0.2">
      <c r="A244" s="23" t="s">
        <v>232</v>
      </c>
      <c r="B244" s="69"/>
      <c r="C244" s="69"/>
      <c r="D244" s="69"/>
      <c r="E244" s="69"/>
      <c r="F244" s="69"/>
      <c r="G244" s="69"/>
      <c r="H244" s="69"/>
      <c r="I244" s="69"/>
      <c r="J244" s="69"/>
      <c r="K244" s="67"/>
      <c r="L244" s="67"/>
      <c r="M244" s="67"/>
      <c r="N244" s="67"/>
      <c r="O244" s="67"/>
      <c r="P244" s="67"/>
      <c r="Q244" s="67"/>
      <c r="R244" s="67"/>
      <c r="S244" s="67"/>
      <c r="T244" s="18">
        <f t="shared" si="12"/>
        <v>0</v>
      </c>
    </row>
    <row r="245" spans="1:20" x14ac:dyDescent="0.2">
      <c r="A245" s="23" t="s">
        <v>233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7"/>
      <c r="L245" s="67"/>
      <c r="M245" s="67"/>
      <c r="N245" s="67"/>
      <c r="O245" s="67"/>
      <c r="P245" s="67"/>
      <c r="Q245" s="67"/>
      <c r="R245" s="67"/>
      <c r="S245" s="67"/>
      <c r="T245" s="18">
        <f t="shared" si="12"/>
        <v>0</v>
      </c>
    </row>
    <row r="246" spans="1:20" x14ac:dyDescent="0.2">
      <c r="A246" s="23" t="s">
        <v>234</v>
      </c>
      <c r="B246" s="69"/>
      <c r="C246" s="69"/>
      <c r="D246" s="69"/>
      <c r="E246" s="69"/>
      <c r="F246" s="69"/>
      <c r="G246" s="69"/>
      <c r="H246" s="69"/>
      <c r="I246" s="69"/>
      <c r="J246" s="69"/>
      <c r="K246" s="67"/>
      <c r="L246" s="67"/>
      <c r="M246" s="67"/>
      <c r="N246" s="67"/>
      <c r="O246" s="67"/>
      <c r="P246" s="67"/>
      <c r="Q246" s="67"/>
      <c r="R246" s="67"/>
      <c r="S246" s="67"/>
      <c r="T246" s="18">
        <f t="shared" si="12"/>
        <v>0</v>
      </c>
    </row>
    <row r="247" spans="1:20" x14ac:dyDescent="0.2">
      <c r="A247" s="23" t="s">
        <v>235</v>
      </c>
      <c r="B247" s="69"/>
      <c r="C247" s="69">
        <f>1</f>
        <v>1</v>
      </c>
      <c r="D247" s="69">
        <f>1</f>
        <v>1</v>
      </c>
      <c r="E247" s="69">
        <f>1+6+7+9+3+8</f>
        <v>34</v>
      </c>
      <c r="F247" s="69">
        <f>2+1+3+2</f>
        <v>8</v>
      </c>
      <c r="G247" s="69">
        <f>3+1</f>
        <v>4</v>
      </c>
      <c r="H247" s="69">
        <f>2</f>
        <v>2</v>
      </c>
      <c r="I247" s="69">
        <f>2+7</f>
        <v>9</v>
      </c>
      <c r="J247" s="69"/>
      <c r="K247" s="67"/>
      <c r="L247" s="67"/>
      <c r="M247" s="67">
        <v>5</v>
      </c>
      <c r="N247" s="67">
        <v>3</v>
      </c>
      <c r="O247" s="67"/>
      <c r="P247" s="67">
        <f>1+1+1+1</f>
        <v>4</v>
      </c>
      <c r="Q247" s="67">
        <f>2+1</f>
        <v>3</v>
      </c>
      <c r="R247" s="67"/>
      <c r="S247" s="67"/>
      <c r="T247" s="18">
        <f t="shared" si="12"/>
        <v>74</v>
      </c>
    </row>
    <row r="248" spans="1:20" x14ac:dyDescent="0.2">
      <c r="A248" s="23" t="s">
        <v>236</v>
      </c>
      <c r="B248" s="69"/>
      <c r="C248" s="69"/>
      <c r="D248" s="69"/>
      <c r="E248" s="69">
        <f>5+1</f>
        <v>6</v>
      </c>
      <c r="F248" s="69"/>
      <c r="G248" s="69">
        <f>1</f>
        <v>1</v>
      </c>
      <c r="H248" s="69"/>
      <c r="I248" s="69"/>
      <c r="J248" s="69"/>
      <c r="K248" s="67"/>
      <c r="L248" s="67"/>
      <c r="M248" s="67"/>
      <c r="N248" s="67"/>
      <c r="O248" s="67"/>
      <c r="P248" s="67">
        <f>1+3</f>
        <v>4</v>
      </c>
      <c r="Q248" s="67"/>
      <c r="R248" s="67"/>
      <c r="S248" s="67"/>
      <c r="T248" s="18">
        <f t="shared" si="12"/>
        <v>11</v>
      </c>
    </row>
    <row r="249" spans="1:20" x14ac:dyDescent="0.2">
      <c r="A249" s="23" t="s">
        <v>237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7"/>
      <c r="L249" s="67"/>
      <c r="M249" s="67"/>
      <c r="N249" s="67"/>
      <c r="O249" s="67"/>
      <c r="P249" s="67"/>
      <c r="Q249" s="67"/>
      <c r="R249" s="67"/>
      <c r="S249" s="67"/>
      <c r="T249" s="18">
        <f t="shared" si="12"/>
        <v>0</v>
      </c>
    </row>
    <row r="250" spans="1:20" x14ac:dyDescent="0.2">
      <c r="A250" s="23" t="s">
        <v>238</v>
      </c>
      <c r="B250" s="69"/>
      <c r="C250" s="69"/>
      <c r="D250" s="69"/>
      <c r="E250" s="69">
        <f>1</f>
        <v>1</v>
      </c>
      <c r="F250" s="69"/>
      <c r="G250" s="69"/>
      <c r="H250" s="69"/>
      <c r="I250" s="69"/>
      <c r="J250" s="69"/>
      <c r="K250" s="67"/>
      <c r="L250" s="67"/>
      <c r="M250" s="67"/>
      <c r="N250" s="67"/>
      <c r="O250" s="67"/>
      <c r="P250" s="67"/>
      <c r="Q250" s="67"/>
      <c r="R250" s="67"/>
      <c r="S250" s="67"/>
      <c r="T250" s="18">
        <f t="shared" si="12"/>
        <v>1</v>
      </c>
    </row>
    <row r="251" spans="1:20" x14ac:dyDescent="0.2">
      <c r="A251" s="23" t="s">
        <v>239</v>
      </c>
      <c r="B251" s="69"/>
      <c r="C251" s="69">
        <f>1+18</f>
        <v>19</v>
      </c>
      <c r="D251" s="69">
        <f>1+2</f>
        <v>3</v>
      </c>
      <c r="E251" s="69">
        <f>1+5+2</f>
        <v>8</v>
      </c>
      <c r="F251" s="69">
        <f>8+2+1</f>
        <v>11</v>
      </c>
      <c r="G251" s="69">
        <f>5+8</f>
        <v>13</v>
      </c>
      <c r="H251" s="69">
        <f>1+1+10</f>
        <v>12</v>
      </c>
      <c r="I251" s="69">
        <f>1+4</f>
        <v>5</v>
      </c>
      <c r="J251" s="69"/>
      <c r="K251" s="67"/>
      <c r="L251" s="67"/>
      <c r="M251" s="67">
        <v>7</v>
      </c>
      <c r="N251" s="67">
        <v>5</v>
      </c>
      <c r="O251" s="67">
        <f>16</f>
        <v>16</v>
      </c>
      <c r="P251" s="67">
        <f>6+1+2+1</f>
        <v>10</v>
      </c>
      <c r="Q251" s="67"/>
      <c r="R251" s="67">
        <v>1</v>
      </c>
      <c r="S251" s="67"/>
      <c r="T251" s="18">
        <f t="shared" si="12"/>
        <v>110</v>
      </c>
    </row>
    <row r="252" spans="1:20" x14ac:dyDescent="0.2">
      <c r="A252" s="23" t="s">
        <v>240</v>
      </c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18">
        <f>SUM(B252:S252)</f>
        <v>0</v>
      </c>
    </row>
    <row r="253" spans="1:20" x14ac:dyDescent="0.2">
      <c r="A253" s="23" t="s">
        <v>241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8">
        <f t="shared" si="12"/>
        <v>0</v>
      </c>
    </row>
    <row r="254" spans="1:20" x14ac:dyDescent="0.2">
      <c r="A254" s="19" t="s">
        <v>285</v>
      </c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27"/>
    </row>
    <row r="255" spans="1:20" x14ac:dyDescent="0.2">
      <c r="A255" s="23" t="s">
        <v>243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8">
        <f>SUM(B255:S255)</f>
        <v>0</v>
      </c>
    </row>
    <row r="256" spans="1:20" x14ac:dyDescent="0.2">
      <c r="A256" s="19" t="s">
        <v>360</v>
      </c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27"/>
    </row>
    <row r="257" spans="1:20" x14ac:dyDescent="0.2">
      <c r="A257" s="31" t="s">
        <v>351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8">
        <f>SUM(B257:S257)</f>
        <v>0</v>
      </c>
    </row>
    <row r="258" spans="1:20" x14ac:dyDescent="0.2">
      <c r="A258" s="31" t="s">
        <v>430</v>
      </c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8">
        <f>SUM(B258:S258)</f>
        <v>0</v>
      </c>
    </row>
    <row r="259" spans="1:20" x14ac:dyDescent="0.2">
      <c r="A259" s="31" t="s">
        <v>408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8">
        <f>SUM(B259:S259)</f>
        <v>0</v>
      </c>
    </row>
    <row r="260" spans="1:20" x14ac:dyDescent="0.2">
      <c r="A260" s="31" t="s">
        <v>439</v>
      </c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>
        <v>1</v>
      </c>
      <c r="P260" s="67"/>
      <c r="Q260" s="67"/>
      <c r="R260" s="67"/>
      <c r="S260" s="67"/>
      <c r="T260" s="18">
        <f t="shared" ref="T260:T262" si="13">SUM(B260:S260)</f>
        <v>1</v>
      </c>
    </row>
    <row r="261" spans="1:20" x14ac:dyDescent="0.2">
      <c r="A261" s="31" t="s">
        <v>444</v>
      </c>
      <c r="B261" s="67"/>
      <c r="C261" s="67"/>
      <c r="D261" s="67"/>
      <c r="E261" s="67">
        <v>2</v>
      </c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18">
        <f t="shared" si="13"/>
        <v>2</v>
      </c>
    </row>
    <row r="262" spans="1:20" x14ac:dyDescent="0.2">
      <c r="A262" s="31" t="s">
        <v>445</v>
      </c>
      <c r="B262" s="67"/>
      <c r="C262" s="67"/>
      <c r="D262" s="67"/>
      <c r="E262" s="67"/>
      <c r="F262" s="67"/>
      <c r="G262" s="67"/>
      <c r="H262" s="67">
        <v>1</v>
      </c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18">
        <f t="shared" si="13"/>
        <v>1</v>
      </c>
    </row>
    <row r="263" spans="1:20" x14ac:dyDescent="0.2">
      <c r="A263" s="33" t="s">
        <v>284</v>
      </c>
      <c r="B263" s="18">
        <f>SUM(B4:B259)</f>
        <v>0</v>
      </c>
      <c r="C263" s="18">
        <f>SUM(C4:C259)</f>
        <v>99</v>
      </c>
      <c r="D263" s="18">
        <f t="shared" ref="D263:S263" si="14">SUM(D4:D259)</f>
        <v>69</v>
      </c>
      <c r="E263" s="18">
        <f t="shared" si="14"/>
        <v>300</v>
      </c>
      <c r="F263" s="18">
        <f t="shared" si="14"/>
        <v>340</v>
      </c>
      <c r="G263" s="18">
        <f t="shared" si="14"/>
        <v>279</v>
      </c>
      <c r="H263" s="18">
        <f t="shared" si="14"/>
        <v>114</v>
      </c>
      <c r="I263" s="18">
        <f t="shared" si="14"/>
        <v>151</v>
      </c>
      <c r="J263" s="18">
        <f t="shared" si="14"/>
        <v>0</v>
      </c>
      <c r="K263" s="18">
        <f t="shared" si="14"/>
        <v>0</v>
      </c>
      <c r="L263" s="18">
        <f t="shared" si="14"/>
        <v>2</v>
      </c>
      <c r="M263" s="18">
        <f t="shared" si="14"/>
        <v>261</v>
      </c>
      <c r="N263" s="18">
        <f t="shared" si="14"/>
        <v>57</v>
      </c>
      <c r="O263" s="18">
        <f t="shared" si="14"/>
        <v>187</v>
      </c>
      <c r="P263" s="18">
        <f t="shared" si="14"/>
        <v>204</v>
      </c>
      <c r="Q263" s="18">
        <f t="shared" si="14"/>
        <v>54</v>
      </c>
      <c r="R263" s="18">
        <f t="shared" si="14"/>
        <v>14</v>
      </c>
      <c r="S263" s="18">
        <f t="shared" si="14"/>
        <v>0</v>
      </c>
      <c r="T263" s="18">
        <f>SUM(T4:T262)</f>
        <v>2135</v>
      </c>
    </row>
    <row r="264" spans="1:20" x14ac:dyDescent="0.2">
      <c r="A264" s="34" t="s">
        <v>248</v>
      </c>
      <c r="B264" s="27">
        <f>COUNT(B3:B259)</f>
        <v>0</v>
      </c>
      <c r="C264" s="27">
        <f t="shared" ref="C264:S264" si="15">COUNT(C3:C259)</f>
        <v>24</v>
      </c>
      <c r="D264" s="27">
        <f t="shared" si="15"/>
        <v>22</v>
      </c>
      <c r="E264" s="27">
        <f t="shared" si="15"/>
        <v>37</v>
      </c>
      <c r="F264" s="27">
        <f t="shared" si="15"/>
        <v>54</v>
      </c>
      <c r="G264" s="27">
        <f t="shared" si="15"/>
        <v>47</v>
      </c>
      <c r="H264" s="27">
        <f t="shared" si="15"/>
        <v>36</v>
      </c>
      <c r="I264" s="27">
        <f t="shared" si="15"/>
        <v>32</v>
      </c>
      <c r="J264" s="27">
        <f t="shared" si="15"/>
        <v>0</v>
      </c>
      <c r="K264" s="27">
        <f t="shared" si="15"/>
        <v>0</v>
      </c>
      <c r="L264" s="27">
        <f t="shared" si="15"/>
        <v>2</v>
      </c>
      <c r="M264" s="27">
        <f t="shared" si="15"/>
        <v>45</v>
      </c>
      <c r="N264" s="27">
        <f t="shared" si="15"/>
        <v>21</v>
      </c>
      <c r="O264" s="27">
        <f t="shared" si="15"/>
        <v>41</v>
      </c>
      <c r="P264" s="27">
        <f t="shared" si="15"/>
        <v>37</v>
      </c>
      <c r="Q264" s="27">
        <f t="shared" si="15"/>
        <v>18</v>
      </c>
      <c r="R264" s="27">
        <f t="shared" si="15"/>
        <v>8</v>
      </c>
      <c r="S264" s="27">
        <f t="shared" si="15"/>
        <v>0</v>
      </c>
      <c r="T264" s="35">
        <f>COUNTIF(T4:T262,"&gt;0")</f>
        <v>92</v>
      </c>
    </row>
    <row r="265" spans="1:20" s="64" customFormat="1" x14ac:dyDescent="0.2">
      <c r="A265" s="62" t="s">
        <v>425</v>
      </c>
      <c r="B265" s="63"/>
      <c r="C265" s="63">
        <v>2</v>
      </c>
      <c r="D265" s="63">
        <v>5</v>
      </c>
      <c r="E265" s="63">
        <v>6</v>
      </c>
      <c r="F265" s="63">
        <v>9</v>
      </c>
      <c r="G265" s="63">
        <v>5</v>
      </c>
      <c r="H265" s="63">
        <v>3</v>
      </c>
      <c r="I265" s="63">
        <v>6</v>
      </c>
      <c r="J265" s="63"/>
      <c r="K265" s="63"/>
      <c r="L265" s="63">
        <v>1</v>
      </c>
      <c r="M265" s="63">
        <v>1</v>
      </c>
      <c r="N265" s="63">
        <v>1</v>
      </c>
      <c r="O265" s="63">
        <v>2</v>
      </c>
      <c r="P265" s="63">
        <v>7</v>
      </c>
      <c r="Q265" s="63">
        <v>2</v>
      </c>
      <c r="R265" s="63">
        <v>1</v>
      </c>
      <c r="S265" s="63"/>
      <c r="T265" s="63">
        <f>SUM(B265:S265)</f>
        <v>51</v>
      </c>
    </row>
    <row r="266" spans="1:20" x14ac:dyDescent="0.2">
      <c r="A266" s="36" t="s">
        <v>325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">
      <c r="A267" s="36" t="s">
        <v>326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">
      <c r="A268" s="36" t="s">
        <v>327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">
      <c r="A269" s="36" t="s">
        <v>328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">
      <c r="A270" s="36" t="s">
        <v>329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">
      <c r="A271" s="80" t="s">
        <v>330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">
      <c r="A272" s="3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">
      <c r="A273" s="53" t="s">
        <v>447</v>
      </c>
      <c r="B273" s="54"/>
      <c r="C273" s="55"/>
      <c r="D273" s="55"/>
      <c r="E273" s="56" t="s">
        <v>420</v>
      </c>
      <c r="F273" s="55"/>
      <c r="G273" s="55"/>
      <c r="H273" s="5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">
      <c r="A274" s="53" t="s">
        <v>438</v>
      </c>
      <c r="B274" s="54"/>
      <c r="C274" s="55"/>
      <c r="D274" s="55"/>
      <c r="E274" s="57" t="s">
        <v>403</v>
      </c>
      <c r="F274" s="55"/>
      <c r="G274" s="54" t="s">
        <v>433</v>
      </c>
      <c r="H274" s="55"/>
      <c r="I274" s="2"/>
      <c r="J274" s="2"/>
      <c r="K274" s="2"/>
      <c r="L274" s="2"/>
      <c r="M274" s="2"/>
      <c r="N274" s="2">
        <v>7</v>
      </c>
      <c r="O274" s="2"/>
      <c r="P274" s="2"/>
      <c r="Q274" s="2"/>
      <c r="R274" s="2"/>
      <c r="S274" s="2"/>
      <c r="T274" s="2"/>
    </row>
    <row r="275" spans="1:20" x14ac:dyDescent="0.2">
      <c r="A275" s="53" t="s">
        <v>449</v>
      </c>
      <c r="B275" s="54"/>
      <c r="C275" s="55"/>
      <c r="D275" s="55"/>
      <c r="E275" s="57" t="s">
        <v>404</v>
      </c>
      <c r="F275" s="55"/>
      <c r="G275" s="54" t="s">
        <v>433</v>
      </c>
      <c r="H275" s="5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">
      <c r="A276" s="53" t="s">
        <v>423</v>
      </c>
      <c r="B276" s="61">
        <f>SUM(T264)</f>
        <v>92</v>
      </c>
      <c r="C276" s="55"/>
      <c r="D276" s="55"/>
      <c r="E276" s="57" t="s">
        <v>405</v>
      </c>
      <c r="F276" s="55"/>
      <c r="G276" s="54" t="s">
        <v>433</v>
      </c>
      <c r="H276" s="5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">
      <c r="A278" s="58" t="s">
        <v>429</v>
      </c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 t="s">
        <v>450</v>
      </c>
      <c r="P278" s="59"/>
      <c r="Q278" s="59"/>
      <c r="R278" s="59"/>
      <c r="S278" s="60"/>
      <c r="T278" s="40"/>
    </row>
  </sheetData>
  <mergeCells count="1">
    <mergeCell ref="B2:S2"/>
  </mergeCells>
  <pageMargins left="0.30685039370078743" right="0.10999999999999999" top="0.75000000000000011" bottom="0.75000000000000011" header="0.30000000000000004" footer="0.30000000000000004"/>
  <pageSetup scale="74" fitToHeight="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9" activePane="bottomRight" state="frozen"/>
      <selection activeCell="U254" sqref="U254"/>
      <selection pane="topRight" activeCell="U254" sqref="U254"/>
      <selection pane="bottomLeft" activeCell="U254" sqref="U254"/>
      <selection pane="bottomRight" activeCell="A254" sqref="A254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369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12</v>
      </c>
      <c r="P5" s="2">
        <v>4</v>
      </c>
      <c r="T5" s="2">
        <f>SUM(B5:S5)</f>
        <v>16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E8" s="2">
        <v>1</v>
      </c>
      <c r="T8" s="2">
        <f>SUM(B8:S8)</f>
        <v>1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P11" s="2">
        <v>1</v>
      </c>
      <c r="T11" s="2">
        <f>SUM(B11:S11)</f>
        <v>1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D17" s="2">
        <v>6</v>
      </c>
      <c r="I17" s="2">
        <v>4</v>
      </c>
      <c r="T17" s="2">
        <f t="shared" ref="T17:T38" si="0">SUM(B17:S17)</f>
        <v>10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E19" s="2">
        <v>2</v>
      </c>
      <c r="T19" s="2">
        <f t="shared" si="0"/>
        <v>2</v>
      </c>
    </row>
    <row r="20" spans="1:20" x14ac:dyDescent="0.2">
      <c r="A20" t="s">
        <v>17</v>
      </c>
      <c r="E20" s="2">
        <v>46</v>
      </c>
      <c r="F20" s="2">
        <v>8</v>
      </c>
      <c r="G20" s="2">
        <v>6</v>
      </c>
      <c r="M20" s="2">
        <v>2</v>
      </c>
      <c r="P20" s="2">
        <v>2</v>
      </c>
      <c r="T20" s="2">
        <f t="shared" si="0"/>
        <v>64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E22" s="2">
        <v>2</v>
      </c>
      <c r="G22" s="2">
        <v>5</v>
      </c>
      <c r="T22" s="2">
        <f t="shared" si="0"/>
        <v>7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G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1</v>
      </c>
      <c r="G33" s="2">
        <v>1</v>
      </c>
      <c r="H33" s="2">
        <v>2</v>
      </c>
      <c r="P33" s="2">
        <v>4</v>
      </c>
      <c r="T33" s="2">
        <f t="shared" si="0"/>
        <v>8</v>
      </c>
    </row>
    <row r="34" spans="1:20" x14ac:dyDescent="0.2">
      <c r="A34" t="s">
        <v>31</v>
      </c>
      <c r="G34" s="2">
        <v>6</v>
      </c>
      <c r="I34" s="2">
        <v>2</v>
      </c>
      <c r="T34" s="2">
        <f t="shared" si="0"/>
        <v>8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F37" s="2">
        <v>1</v>
      </c>
      <c r="G37" s="2">
        <v>3</v>
      </c>
      <c r="M37" s="2">
        <v>4</v>
      </c>
      <c r="T37" s="2">
        <f t="shared" si="0"/>
        <v>8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C42" s="2">
        <v>1</v>
      </c>
      <c r="T42" s="2">
        <f t="shared" si="1"/>
        <v>1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I47" s="2">
        <v>1</v>
      </c>
      <c r="L47" s="2">
        <v>1</v>
      </c>
      <c r="T47" s="2">
        <f t="shared" si="1"/>
        <v>2</v>
      </c>
    </row>
    <row r="48" spans="1:20" x14ac:dyDescent="0.2">
      <c r="A48" t="s">
        <v>45</v>
      </c>
      <c r="H48" s="2">
        <v>1</v>
      </c>
      <c r="T48" s="2">
        <f t="shared" si="1"/>
        <v>1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P50" s="2">
        <v>1</v>
      </c>
      <c r="T50" s="2">
        <f t="shared" si="1"/>
        <v>1</v>
      </c>
    </row>
    <row r="51" spans="1:20" x14ac:dyDescent="0.2">
      <c r="A51" t="s">
        <v>48</v>
      </c>
      <c r="G51" s="2">
        <v>3</v>
      </c>
      <c r="M51" s="2">
        <v>1</v>
      </c>
      <c r="O51" s="2">
        <v>1</v>
      </c>
      <c r="T51" s="2">
        <f t="shared" si="1"/>
        <v>5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51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G57" s="2">
        <v>1</v>
      </c>
      <c r="H57" s="2">
        <v>2</v>
      </c>
      <c r="P57" s="2">
        <v>1</v>
      </c>
      <c r="T57" s="2">
        <f>SUM(B57:S57)</f>
        <v>4</v>
      </c>
    </row>
    <row r="58" spans="1:20" x14ac:dyDescent="0.2">
      <c r="A58" t="s">
        <v>55</v>
      </c>
      <c r="D58" s="2">
        <v>5</v>
      </c>
      <c r="H58" s="2">
        <v>2</v>
      </c>
      <c r="I58" s="2">
        <v>1</v>
      </c>
      <c r="M58" s="2">
        <v>5</v>
      </c>
      <c r="P58" s="2">
        <v>1</v>
      </c>
      <c r="T58" s="2">
        <f>SUM(B58:S58)</f>
        <v>14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K61" s="2">
        <v>2</v>
      </c>
      <c r="T61" s="2">
        <f>SUM(B61:S61)</f>
        <v>2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I69" s="2">
        <v>1</v>
      </c>
      <c r="T69" s="2">
        <f t="shared" ref="T69:T81" si="2">SUM(B69:S69)</f>
        <v>1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E73" s="2">
        <v>2</v>
      </c>
      <c r="F73" s="2">
        <v>4</v>
      </c>
      <c r="G73" s="2">
        <v>5</v>
      </c>
      <c r="I73" s="2">
        <v>1</v>
      </c>
      <c r="L73" s="2">
        <v>6</v>
      </c>
      <c r="M73" s="2">
        <v>6</v>
      </c>
      <c r="P73" s="2">
        <v>3</v>
      </c>
      <c r="T73" s="2">
        <f t="shared" si="2"/>
        <v>27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D91" s="2">
        <v>1</v>
      </c>
      <c r="T91" s="2">
        <f>SUM(B91:S91)</f>
        <v>1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H95" s="2">
        <v>1</v>
      </c>
      <c r="T95" s="2">
        <f t="shared" ref="T95:T103" si="4">SUM(B95:S95)</f>
        <v>1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T97" s="2">
        <f t="shared" si="4"/>
        <v>0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T99" s="2">
        <f t="shared" si="4"/>
        <v>0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G102" s="2">
        <v>2</v>
      </c>
      <c r="T102" s="2">
        <f t="shared" si="4"/>
        <v>2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L107" s="2">
        <v>10</v>
      </c>
      <c r="T107" s="2">
        <f>SUM(B107:S107)</f>
        <v>10</v>
      </c>
    </row>
    <row r="108" spans="1:20" x14ac:dyDescent="0.2">
      <c r="A108" t="s">
        <v>103</v>
      </c>
      <c r="E108" s="2">
        <v>2</v>
      </c>
      <c r="I108" s="2">
        <v>20</v>
      </c>
      <c r="T108" s="2">
        <f>SUM(B108:S108)</f>
        <v>22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L111" s="2">
        <v>4</v>
      </c>
      <c r="P111" s="2">
        <v>1</v>
      </c>
      <c r="T111" s="2">
        <f>SUM(B111:S111)</f>
        <v>5</v>
      </c>
    </row>
    <row r="112" spans="1:20" x14ac:dyDescent="0.2">
      <c r="A112" t="s">
        <v>107</v>
      </c>
      <c r="C112" s="2">
        <v>3</v>
      </c>
      <c r="D112" s="2">
        <v>4</v>
      </c>
      <c r="E112" s="2">
        <v>8</v>
      </c>
      <c r="F112" s="2">
        <v>4</v>
      </c>
      <c r="G112" s="2">
        <v>3</v>
      </c>
      <c r="H112" s="2">
        <v>6</v>
      </c>
      <c r="I112" s="2">
        <v>4</v>
      </c>
      <c r="K112" s="2">
        <v>2</v>
      </c>
      <c r="L112" s="2">
        <v>4</v>
      </c>
      <c r="M112" s="2">
        <v>3</v>
      </c>
      <c r="P112" s="2">
        <v>3</v>
      </c>
      <c r="T112" s="2">
        <f>SUM(B112:S112)</f>
        <v>44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1</v>
      </c>
      <c r="F114" s="2">
        <v>1</v>
      </c>
      <c r="T114" s="2">
        <f>SUM(B114:S114)</f>
        <v>2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C117" s="2">
        <v>1</v>
      </c>
      <c r="E117" s="2">
        <v>8</v>
      </c>
      <c r="F117" s="2">
        <v>4</v>
      </c>
      <c r="G117" s="2">
        <v>4</v>
      </c>
      <c r="T117" s="2">
        <f t="shared" si="5"/>
        <v>17</v>
      </c>
    </row>
    <row r="118" spans="1:20" x14ac:dyDescent="0.2">
      <c r="A118" s="4" t="s">
        <v>113</v>
      </c>
      <c r="K118" s="2">
        <v>2</v>
      </c>
      <c r="P118" s="2">
        <v>1</v>
      </c>
      <c r="T118" s="2">
        <f t="shared" si="5"/>
        <v>3</v>
      </c>
    </row>
    <row r="119" spans="1:20" x14ac:dyDescent="0.2">
      <c r="A119" s="4" t="s">
        <v>114</v>
      </c>
      <c r="T119" s="2">
        <f t="shared" si="5"/>
        <v>0</v>
      </c>
    </row>
    <row r="120" spans="1:20" x14ac:dyDescent="0.2">
      <c r="A120" s="4" t="s">
        <v>115</v>
      </c>
      <c r="E120" s="2">
        <v>2</v>
      </c>
      <c r="G120" s="2">
        <v>1</v>
      </c>
      <c r="I120" s="2">
        <v>1</v>
      </c>
      <c r="T120" s="2">
        <f t="shared" si="5"/>
        <v>4</v>
      </c>
    </row>
    <row r="121" spans="1:20" x14ac:dyDescent="0.2">
      <c r="A121" s="4" t="s">
        <v>116</v>
      </c>
      <c r="E121" s="2">
        <v>2</v>
      </c>
      <c r="F121" s="2">
        <v>3</v>
      </c>
      <c r="G121" s="2">
        <v>2</v>
      </c>
      <c r="T121" s="2">
        <f t="shared" si="5"/>
        <v>7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F123" s="2">
        <v>3</v>
      </c>
      <c r="H123" s="2">
        <v>1</v>
      </c>
      <c r="M123" s="2">
        <v>2</v>
      </c>
      <c r="T123" s="2">
        <f t="shared" si="5"/>
        <v>6</v>
      </c>
    </row>
    <row r="124" spans="1:20" x14ac:dyDescent="0.2">
      <c r="A124" s="4" t="s">
        <v>119</v>
      </c>
      <c r="T124" s="2">
        <f t="shared" si="5"/>
        <v>0</v>
      </c>
    </row>
    <row r="125" spans="1:20" x14ac:dyDescent="0.2">
      <c r="A125" s="4" t="s">
        <v>120</v>
      </c>
      <c r="C125" s="2">
        <v>3</v>
      </c>
      <c r="D125" s="2">
        <v>2</v>
      </c>
      <c r="E125" s="2">
        <v>4</v>
      </c>
      <c r="F125" s="2">
        <v>2</v>
      </c>
      <c r="G125" s="2">
        <v>7</v>
      </c>
      <c r="H125" s="2">
        <v>4</v>
      </c>
      <c r="I125" s="2">
        <v>1</v>
      </c>
      <c r="L125" s="2">
        <v>1</v>
      </c>
      <c r="M125" s="2">
        <v>3</v>
      </c>
      <c r="N125" s="2">
        <v>1</v>
      </c>
      <c r="O125" s="2">
        <v>2</v>
      </c>
      <c r="P125" s="2">
        <v>3</v>
      </c>
      <c r="T125" s="2">
        <f t="shared" si="5"/>
        <v>33</v>
      </c>
    </row>
    <row r="126" spans="1:20" x14ac:dyDescent="0.2">
      <c r="A126" s="4" t="s">
        <v>121</v>
      </c>
      <c r="C126" s="2">
        <v>1</v>
      </c>
      <c r="D126" s="2">
        <v>1</v>
      </c>
      <c r="E126" s="2">
        <v>1</v>
      </c>
      <c r="F126" s="2">
        <v>1</v>
      </c>
      <c r="H126" s="2">
        <v>1</v>
      </c>
      <c r="M126" s="2">
        <v>2</v>
      </c>
      <c r="P126" s="2">
        <v>1</v>
      </c>
      <c r="T126" s="2">
        <f t="shared" si="5"/>
        <v>8</v>
      </c>
    </row>
    <row r="127" spans="1:20" x14ac:dyDescent="0.2">
      <c r="A127" s="3" t="s">
        <v>122</v>
      </c>
    </row>
    <row r="128" spans="1:20" x14ac:dyDescent="0.2">
      <c r="A128" s="4" t="s">
        <v>123</v>
      </c>
      <c r="E128" s="2">
        <v>8</v>
      </c>
      <c r="F128" s="2">
        <v>6</v>
      </c>
      <c r="H128" s="2">
        <v>1</v>
      </c>
      <c r="K128" s="2">
        <v>1</v>
      </c>
      <c r="L128" s="2">
        <v>1</v>
      </c>
      <c r="M128" s="2">
        <v>2</v>
      </c>
      <c r="T128" s="2">
        <f t="shared" ref="T128:T137" si="6">SUM(B128:S128)</f>
        <v>19</v>
      </c>
    </row>
    <row r="129" spans="1:20" x14ac:dyDescent="0.2">
      <c r="A129" s="4" t="s">
        <v>124</v>
      </c>
      <c r="E129" s="2">
        <v>3</v>
      </c>
      <c r="F129" s="2">
        <v>4</v>
      </c>
      <c r="I129" s="2">
        <v>1</v>
      </c>
      <c r="T129" s="2">
        <f t="shared" si="6"/>
        <v>8</v>
      </c>
    </row>
    <row r="130" spans="1:20" x14ac:dyDescent="0.2">
      <c r="A130" s="4" t="s">
        <v>125</v>
      </c>
      <c r="E130" s="2">
        <v>2</v>
      </c>
      <c r="F130" s="2">
        <v>1</v>
      </c>
      <c r="H130" s="2">
        <v>2</v>
      </c>
      <c r="K130" s="2">
        <v>1</v>
      </c>
      <c r="T130" s="2">
        <f t="shared" si="6"/>
        <v>6</v>
      </c>
    </row>
    <row r="131" spans="1:20" x14ac:dyDescent="0.2">
      <c r="A131" s="4" t="s">
        <v>126</v>
      </c>
      <c r="F131" s="2">
        <v>8</v>
      </c>
      <c r="G131" s="2">
        <v>2</v>
      </c>
      <c r="H131" s="2">
        <v>2</v>
      </c>
      <c r="K131" s="2">
        <v>2</v>
      </c>
      <c r="M131" s="2">
        <v>20</v>
      </c>
      <c r="T131" s="2">
        <f t="shared" si="6"/>
        <v>34</v>
      </c>
    </row>
    <row r="132" spans="1:20" x14ac:dyDescent="0.2">
      <c r="A132" s="4" t="s">
        <v>127</v>
      </c>
      <c r="F132" s="2">
        <v>1</v>
      </c>
      <c r="M132" s="2">
        <v>1</v>
      </c>
      <c r="T132" s="2">
        <f t="shared" si="6"/>
        <v>2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E134" s="2">
        <v>1</v>
      </c>
      <c r="F134" s="2">
        <v>3</v>
      </c>
      <c r="G134" s="2">
        <v>5</v>
      </c>
      <c r="L134" s="2">
        <v>1</v>
      </c>
      <c r="T134" s="2">
        <f t="shared" si="6"/>
        <v>10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E137" s="2">
        <v>8</v>
      </c>
      <c r="F137" s="2">
        <v>5</v>
      </c>
      <c r="T137" s="2">
        <f t="shared" si="6"/>
        <v>13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C141" s="2">
        <v>6</v>
      </c>
      <c r="D141" s="2">
        <v>2</v>
      </c>
      <c r="E141" s="2">
        <v>28</v>
      </c>
      <c r="F141" s="2">
        <v>3</v>
      </c>
      <c r="H141" s="2">
        <v>4</v>
      </c>
      <c r="K141" s="2">
        <v>3</v>
      </c>
      <c r="N141" s="2">
        <v>3</v>
      </c>
      <c r="P141" s="2">
        <v>3</v>
      </c>
      <c r="T141" s="2">
        <f t="shared" ref="T141:T146" si="7">SUM(B141:S141)</f>
        <v>52</v>
      </c>
    </row>
    <row r="142" spans="1:20" x14ac:dyDescent="0.2">
      <c r="A142" s="4" t="s">
        <v>137</v>
      </c>
      <c r="E142" s="2">
        <v>44</v>
      </c>
      <c r="F142" s="2">
        <v>5</v>
      </c>
      <c r="T142" s="2">
        <f t="shared" si="7"/>
        <v>49</v>
      </c>
    </row>
    <row r="143" spans="1:20" x14ac:dyDescent="0.2">
      <c r="A143" s="4" t="s">
        <v>138</v>
      </c>
      <c r="F143" s="2">
        <v>2</v>
      </c>
      <c r="G143" s="2">
        <v>1</v>
      </c>
      <c r="H143" s="2">
        <v>13</v>
      </c>
      <c r="I143" s="2">
        <v>1</v>
      </c>
      <c r="T143" s="2">
        <f t="shared" si="7"/>
        <v>17</v>
      </c>
    </row>
    <row r="144" spans="1:20" x14ac:dyDescent="0.2">
      <c r="A144" s="4" t="s">
        <v>139</v>
      </c>
      <c r="T144" s="2">
        <f t="shared" si="7"/>
        <v>0</v>
      </c>
    </row>
    <row r="145" spans="1:20" x14ac:dyDescent="0.2">
      <c r="A145" s="4" t="s">
        <v>140</v>
      </c>
      <c r="E145" s="2">
        <v>7</v>
      </c>
      <c r="F145" s="2">
        <v>4</v>
      </c>
      <c r="N145" s="2">
        <v>4</v>
      </c>
      <c r="P145" s="2">
        <v>1</v>
      </c>
      <c r="T145" s="2">
        <f t="shared" si="7"/>
        <v>16</v>
      </c>
    </row>
    <row r="146" spans="1:20" x14ac:dyDescent="0.2">
      <c r="A146" s="4" t="s">
        <v>141</v>
      </c>
      <c r="C146" s="2">
        <v>2</v>
      </c>
      <c r="E146" s="2">
        <v>8</v>
      </c>
      <c r="F146" s="2">
        <v>3</v>
      </c>
      <c r="G146" s="2">
        <v>1</v>
      </c>
      <c r="H146" s="2">
        <v>14</v>
      </c>
      <c r="I146" s="2">
        <v>1</v>
      </c>
      <c r="K146" s="2">
        <v>6</v>
      </c>
      <c r="N146" s="2">
        <v>4</v>
      </c>
      <c r="P146" s="2">
        <v>7</v>
      </c>
      <c r="T146" s="2">
        <f t="shared" si="7"/>
        <v>46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C149" s="2">
        <v>7</v>
      </c>
      <c r="D149" s="2">
        <v>9</v>
      </c>
      <c r="E149" s="2">
        <v>3</v>
      </c>
      <c r="F149" s="2">
        <v>7</v>
      </c>
      <c r="G149" s="2">
        <v>20</v>
      </c>
      <c r="H149" s="2">
        <v>39</v>
      </c>
      <c r="K149" s="2">
        <v>9</v>
      </c>
      <c r="L149" s="2">
        <v>3</v>
      </c>
      <c r="M149" s="2">
        <v>11</v>
      </c>
      <c r="N149" s="2">
        <v>2</v>
      </c>
      <c r="P149" s="2">
        <v>29</v>
      </c>
      <c r="T149" s="2">
        <f t="shared" si="8"/>
        <v>139</v>
      </c>
    </row>
    <row r="150" spans="1:20" x14ac:dyDescent="0.2">
      <c r="A150" s="4" t="s">
        <v>145</v>
      </c>
      <c r="E150" s="2">
        <v>1</v>
      </c>
      <c r="F150" s="2">
        <v>1</v>
      </c>
      <c r="I150" s="2">
        <v>2</v>
      </c>
      <c r="P150" s="2">
        <v>1</v>
      </c>
      <c r="T150" s="2">
        <f t="shared" si="8"/>
        <v>5</v>
      </c>
    </row>
    <row r="151" spans="1:20" x14ac:dyDescent="0.2">
      <c r="A151" s="4" t="s">
        <v>146</v>
      </c>
      <c r="C151" s="2">
        <v>1</v>
      </c>
      <c r="D151" s="2">
        <v>11</v>
      </c>
      <c r="E151" s="2">
        <v>2</v>
      </c>
      <c r="F151" s="2">
        <v>5</v>
      </c>
      <c r="G151" s="2">
        <v>13</v>
      </c>
      <c r="I151" s="2">
        <v>18</v>
      </c>
      <c r="P151" s="2">
        <v>10</v>
      </c>
      <c r="T151" s="2">
        <f t="shared" si="8"/>
        <v>60</v>
      </c>
    </row>
    <row r="152" spans="1:20" x14ac:dyDescent="0.2">
      <c r="A152" s="4" t="s">
        <v>147</v>
      </c>
      <c r="E152" s="2">
        <v>3</v>
      </c>
      <c r="F152" s="2">
        <v>5</v>
      </c>
      <c r="G152" s="2">
        <v>9</v>
      </c>
      <c r="H152" s="2">
        <v>2</v>
      </c>
      <c r="I152" s="2">
        <v>2</v>
      </c>
      <c r="K152" s="2">
        <v>1</v>
      </c>
      <c r="N152" s="2">
        <v>1</v>
      </c>
      <c r="P152" s="2">
        <v>4</v>
      </c>
      <c r="T152" s="2">
        <f t="shared" si="8"/>
        <v>27</v>
      </c>
    </row>
    <row r="153" spans="1:20" x14ac:dyDescent="0.2">
      <c r="A153" s="4" t="s">
        <v>148</v>
      </c>
      <c r="C153" s="2">
        <v>2</v>
      </c>
      <c r="D153" s="2">
        <v>2</v>
      </c>
      <c r="E153" s="2">
        <v>4</v>
      </c>
      <c r="F153" s="2">
        <v>2</v>
      </c>
      <c r="G153" s="2">
        <v>10</v>
      </c>
      <c r="I153" s="2">
        <v>1</v>
      </c>
      <c r="K153" s="2">
        <v>4</v>
      </c>
      <c r="L153" s="2">
        <v>2</v>
      </c>
      <c r="M153" s="2">
        <v>3</v>
      </c>
      <c r="N153" s="2">
        <v>1</v>
      </c>
      <c r="P153" s="2">
        <v>8</v>
      </c>
      <c r="T153" s="2">
        <f t="shared" si="8"/>
        <v>39</v>
      </c>
    </row>
    <row r="154" spans="1:20" x14ac:dyDescent="0.2">
      <c r="A154" s="3" t="s">
        <v>149</v>
      </c>
    </row>
    <row r="155" spans="1:20" x14ac:dyDescent="0.2">
      <c r="A155" s="4" t="s">
        <v>150</v>
      </c>
      <c r="C155" s="2">
        <v>6</v>
      </c>
      <c r="D155" s="2">
        <v>3</v>
      </c>
      <c r="E155" s="2">
        <v>2</v>
      </c>
      <c r="F155" s="2">
        <v>1</v>
      </c>
      <c r="G155" s="2">
        <v>5</v>
      </c>
      <c r="H155" s="2">
        <v>2</v>
      </c>
      <c r="K155" s="2">
        <v>1</v>
      </c>
      <c r="P155" s="2">
        <v>1</v>
      </c>
      <c r="T155" s="2">
        <f>SUM(B155:S155)</f>
        <v>21</v>
      </c>
    </row>
    <row r="156" spans="1:20" x14ac:dyDescent="0.2">
      <c r="A156" s="4" t="s">
        <v>151</v>
      </c>
      <c r="C156" s="2">
        <v>4</v>
      </c>
      <c r="D156" s="2">
        <v>9</v>
      </c>
      <c r="F156" s="2">
        <v>4</v>
      </c>
      <c r="G156" s="2">
        <v>2</v>
      </c>
      <c r="H156" s="2">
        <v>3</v>
      </c>
      <c r="M156" s="2">
        <v>14</v>
      </c>
      <c r="P156" s="2">
        <v>3</v>
      </c>
      <c r="T156" s="2">
        <f>SUM(B156:S156)</f>
        <v>39</v>
      </c>
    </row>
    <row r="157" spans="1:20" x14ac:dyDescent="0.2">
      <c r="A157" s="4" t="s">
        <v>152</v>
      </c>
      <c r="H157" s="2">
        <v>8</v>
      </c>
      <c r="P157" s="2">
        <v>9</v>
      </c>
      <c r="T157" s="2">
        <f>SUM(B157:S157)</f>
        <v>17</v>
      </c>
    </row>
    <row r="158" spans="1:20" x14ac:dyDescent="0.2">
      <c r="A158" s="4" t="s">
        <v>153</v>
      </c>
      <c r="C158" s="2">
        <v>4</v>
      </c>
      <c r="D158" s="2">
        <v>6</v>
      </c>
      <c r="E158" s="2">
        <v>3</v>
      </c>
      <c r="F158" s="2">
        <v>7</v>
      </c>
      <c r="G158" s="2">
        <v>4</v>
      </c>
      <c r="H158" s="2">
        <v>7</v>
      </c>
      <c r="K158" s="2">
        <v>5</v>
      </c>
      <c r="L158" s="2">
        <v>3</v>
      </c>
      <c r="M158" s="2">
        <v>2</v>
      </c>
      <c r="P158" s="2">
        <v>7</v>
      </c>
      <c r="T158" s="2">
        <f>SUM(B158:S158)</f>
        <v>48</v>
      </c>
    </row>
    <row r="159" spans="1:20" x14ac:dyDescent="0.2">
      <c r="A159" s="3" t="s">
        <v>154</v>
      </c>
    </row>
    <row r="160" spans="1:20" x14ac:dyDescent="0.2">
      <c r="A160" s="4" t="s">
        <v>155</v>
      </c>
      <c r="C160" s="2">
        <v>2</v>
      </c>
      <c r="D160" s="2">
        <v>5</v>
      </c>
      <c r="E160" s="2">
        <v>7</v>
      </c>
      <c r="F160" s="2">
        <v>11</v>
      </c>
      <c r="G160" s="2">
        <v>9</v>
      </c>
      <c r="H160" s="2">
        <v>15</v>
      </c>
      <c r="I160" s="2">
        <v>1</v>
      </c>
      <c r="K160" s="2">
        <v>4</v>
      </c>
      <c r="L160" s="2">
        <v>2</v>
      </c>
      <c r="M160" s="2">
        <v>15</v>
      </c>
      <c r="N160" s="2">
        <v>1</v>
      </c>
      <c r="P160" s="2">
        <v>11</v>
      </c>
      <c r="T160" s="2">
        <f>SUM(B160:S160)</f>
        <v>83</v>
      </c>
    </row>
    <row r="161" spans="1:20" x14ac:dyDescent="0.2">
      <c r="A161" s="4" t="s">
        <v>156</v>
      </c>
      <c r="P161" s="2">
        <v>1</v>
      </c>
      <c r="T161" s="2">
        <f>SUM(B161:S161)</f>
        <v>1</v>
      </c>
    </row>
    <row r="162" spans="1:20" x14ac:dyDescent="0.2">
      <c r="A162" s="3" t="s">
        <v>157</v>
      </c>
    </row>
    <row r="163" spans="1:20" x14ac:dyDescent="0.2">
      <c r="A163" s="4" t="s">
        <v>158</v>
      </c>
      <c r="E163" s="2">
        <v>1</v>
      </c>
      <c r="P163" s="2">
        <v>1</v>
      </c>
      <c r="T163" s="2">
        <f>SUM(B163:S163)</f>
        <v>2</v>
      </c>
    </row>
    <row r="164" spans="1:20" x14ac:dyDescent="0.2">
      <c r="A164" s="3" t="s">
        <v>159</v>
      </c>
    </row>
    <row r="165" spans="1:20" x14ac:dyDescent="0.2">
      <c r="A165" s="4" t="s">
        <v>160</v>
      </c>
      <c r="M165" s="2">
        <v>2</v>
      </c>
      <c r="T165" s="2">
        <f>SUM(B165:S165)</f>
        <v>2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C170" s="2">
        <v>3</v>
      </c>
      <c r="D170" s="2">
        <v>2</v>
      </c>
      <c r="E170" s="2">
        <v>3</v>
      </c>
      <c r="F170" s="2">
        <v>7</v>
      </c>
      <c r="G170" s="2">
        <v>2</v>
      </c>
      <c r="H170" s="2">
        <v>5</v>
      </c>
      <c r="I170" s="2">
        <v>1</v>
      </c>
      <c r="K170" s="2">
        <v>8</v>
      </c>
      <c r="M170" s="2">
        <v>7</v>
      </c>
      <c r="P170" s="2">
        <v>24</v>
      </c>
      <c r="T170" s="2">
        <f>SUM(B170:S170)</f>
        <v>62</v>
      </c>
    </row>
    <row r="171" spans="1:20" x14ac:dyDescent="0.2">
      <c r="A171" s="3" t="s">
        <v>166</v>
      </c>
    </row>
    <row r="172" spans="1:20" x14ac:dyDescent="0.2">
      <c r="A172" s="4" t="s">
        <v>167</v>
      </c>
      <c r="C172" s="2">
        <v>19</v>
      </c>
      <c r="D172" s="2">
        <v>14</v>
      </c>
      <c r="E172" s="2">
        <v>10</v>
      </c>
      <c r="F172" s="2">
        <v>33</v>
      </c>
      <c r="G172" s="2">
        <v>6</v>
      </c>
      <c r="H172" s="2">
        <v>14</v>
      </c>
      <c r="K172" s="2">
        <v>13</v>
      </c>
      <c r="L172" s="2">
        <v>33</v>
      </c>
      <c r="M172" s="2">
        <v>5</v>
      </c>
      <c r="O172" s="2">
        <v>3</v>
      </c>
      <c r="P172" s="2">
        <v>25</v>
      </c>
      <c r="T172" s="2">
        <f>SUM(B172:S172)</f>
        <v>175</v>
      </c>
    </row>
    <row r="173" spans="1:20" x14ac:dyDescent="0.2">
      <c r="A173" s="4" t="s">
        <v>168</v>
      </c>
      <c r="D173" s="2">
        <v>5</v>
      </c>
      <c r="E173" s="2">
        <v>12</v>
      </c>
      <c r="F173" s="2">
        <v>19</v>
      </c>
      <c r="G173" s="2">
        <v>4</v>
      </c>
      <c r="I173" s="2">
        <v>1</v>
      </c>
      <c r="K173" s="2">
        <v>2</v>
      </c>
      <c r="M173" s="2">
        <v>2</v>
      </c>
      <c r="P173" s="2">
        <v>3</v>
      </c>
      <c r="T173" s="2">
        <f>SUM(B173:S173)</f>
        <v>48</v>
      </c>
    </row>
    <row r="174" spans="1:20" x14ac:dyDescent="0.2">
      <c r="A174" s="3" t="s">
        <v>169</v>
      </c>
    </row>
    <row r="175" spans="1:20" x14ac:dyDescent="0.2">
      <c r="A175" s="4" t="s">
        <v>170</v>
      </c>
      <c r="D175" s="2">
        <v>11</v>
      </c>
      <c r="T175" s="2">
        <f>SUM(B175:S175)</f>
        <v>11</v>
      </c>
    </row>
    <row r="176" spans="1:20" x14ac:dyDescent="0.2">
      <c r="A176" s="4" t="s">
        <v>171</v>
      </c>
      <c r="C176" s="2">
        <v>1</v>
      </c>
      <c r="D176" s="2">
        <v>2</v>
      </c>
      <c r="E176" s="2">
        <v>3</v>
      </c>
      <c r="F176" s="2">
        <v>8</v>
      </c>
      <c r="G176" s="2">
        <v>3</v>
      </c>
      <c r="H176" s="2">
        <v>15</v>
      </c>
      <c r="I176" s="2">
        <v>3</v>
      </c>
      <c r="K176" s="2">
        <v>1</v>
      </c>
      <c r="L176" s="2">
        <v>34</v>
      </c>
      <c r="M176" s="2">
        <v>4</v>
      </c>
      <c r="T176" s="2">
        <f>SUM(B176:S176)</f>
        <v>74</v>
      </c>
    </row>
    <row r="177" spans="1:20" x14ac:dyDescent="0.2">
      <c r="A177" s="4" t="s">
        <v>172</v>
      </c>
      <c r="C177" s="2">
        <v>6</v>
      </c>
      <c r="D177" s="2">
        <v>9</v>
      </c>
      <c r="F177" s="2">
        <v>8</v>
      </c>
      <c r="G177" s="2">
        <v>3</v>
      </c>
      <c r="H177" s="2">
        <v>14</v>
      </c>
      <c r="K177" s="2">
        <v>14</v>
      </c>
      <c r="M177" s="2">
        <v>3</v>
      </c>
      <c r="P177" s="2">
        <v>3</v>
      </c>
      <c r="T177" s="2">
        <f>SUM(B177:S177)</f>
        <v>60</v>
      </c>
    </row>
    <row r="178" spans="1:20" x14ac:dyDescent="0.2">
      <c r="A178" s="4" t="s">
        <v>173</v>
      </c>
      <c r="C178" s="2">
        <v>4</v>
      </c>
      <c r="D178" s="2">
        <v>20</v>
      </c>
      <c r="E178" s="2">
        <v>23</v>
      </c>
      <c r="F178" s="2">
        <v>16</v>
      </c>
      <c r="G178" s="2">
        <v>15</v>
      </c>
      <c r="H178" s="2">
        <v>27</v>
      </c>
      <c r="I178" s="2">
        <v>11</v>
      </c>
      <c r="K178" s="2">
        <v>8</v>
      </c>
      <c r="L178" s="2">
        <v>7</v>
      </c>
      <c r="M178" s="2">
        <v>3</v>
      </c>
      <c r="N178" s="2">
        <v>3</v>
      </c>
      <c r="O178" s="2">
        <v>2</v>
      </c>
      <c r="P178" s="2">
        <v>26</v>
      </c>
      <c r="T178" s="2">
        <f>SUM(B178:S178)</f>
        <v>165</v>
      </c>
    </row>
    <row r="179" spans="1:20" x14ac:dyDescent="0.2">
      <c r="A179" s="4" t="s">
        <v>174</v>
      </c>
      <c r="D179" s="2">
        <v>4</v>
      </c>
      <c r="F179" s="2">
        <v>6</v>
      </c>
      <c r="G179" s="2">
        <v>4</v>
      </c>
      <c r="H179" s="2">
        <v>21</v>
      </c>
      <c r="K179" s="2">
        <v>11</v>
      </c>
      <c r="M179" s="2">
        <v>7</v>
      </c>
      <c r="P179" s="2">
        <v>3</v>
      </c>
      <c r="T179" s="2">
        <f>SUM(B179:S179)</f>
        <v>56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T182" s="2">
        <f>SUM(B182:S182)</f>
        <v>0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C187" s="2">
        <v>8</v>
      </c>
      <c r="E187" s="2">
        <v>2</v>
      </c>
      <c r="T187" s="2">
        <f>SUM(B187:S187)</f>
        <v>10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C190" s="2">
        <v>1</v>
      </c>
      <c r="E190" s="2">
        <v>1</v>
      </c>
      <c r="T190" s="2">
        <f>SUM(B190:S190)</f>
        <v>2</v>
      </c>
    </row>
    <row r="191" spans="1:20" x14ac:dyDescent="0.2">
      <c r="A191" s="3" t="s">
        <v>186</v>
      </c>
    </row>
    <row r="192" spans="1:20" x14ac:dyDescent="0.2">
      <c r="A192" s="4" t="s">
        <v>255</v>
      </c>
      <c r="E192" s="2">
        <v>1</v>
      </c>
      <c r="F192" s="2">
        <v>1</v>
      </c>
      <c r="M192" s="2">
        <v>2</v>
      </c>
      <c r="O192" s="2">
        <v>1</v>
      </c>
      <c r="T192" s="2">
        <f>SUM(B192:S192)</f>
        <v>5</v>
      </c>
    </row>
    <row r="193" spans="1:20" x14ac:dyDescent="0.2">
      <c r="A193" s="7"/>
    </row>
    <row r="194" spans="1:20" x14ac:dyDescent="0.2">
      <c r="A194" s="4" t="s">
        <v>188</v>
      </c>
      <c r="D194" s="2">
        <v>4</v>
      </c>
      <c r="E194" s="2">
        <v>8</v>
      </c>
      <c r="F194" s="2">
        <v>16</v>
      </c>
      <c r="G194" s="2">
        <v>3</v>
      </c>
      <c r="H194" s="2">
        <v>3</v>
      </c>
      <c r="K194" s="2">
        <v>3</v>
      </c>
      <c r="L194" s="2">
        <v>4</v>
      </c>
      <c r="N194" s="2">
        <v>1</v>
      </c>
      <c r="P194" s="2">
        <v>2</v>
      </c>
      <c r="T194" s="2">
        <f>SUM(B194:S194)</f>
        <v>44</v>
      </c>
    </row>
    <row r="195" spans="1:20" x14ac:dyDescent="0.2">
      <c r="A195" s="4" t="s">
        <v>189</v>
      </c>
      <c r="T195" s="2">
        <f>SUM(B195:S195)</f>
        <v>0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1</v>
      </c>
      <c r="F198" s="2">
        <v>3</v>
      </c>
      <c r="G198" s="2">
        <v>1</v>
      </c>
      <c r="I198" s="2">
        <v>1</v>
      </c>
      <c r="L198" s="2">
        <v>1</v>
      </c>
      <c r="T198" s="2">
        <f t="shared" ref="T198:T210" si="9">SUM(B198:S198)</f>
        <v>7</v>
      </c>
    </row>
    <row r="199" spans="1:20" x14ac:dyDescent="0.2">
      <c r="A199" s="4" t="s">
        <v>193</v>
      </c>
      <c r="T199" s="2">
        <f t="shared" si="9"/>
        <v>0</v>
      </c>
    </row>
    <row r="200" spans="1:20" x14ac:dyDescent="0.2">
      <c r="A200" s="4" t="s">
        <v>194</v>
      </c>
      <c r="E200" s="2">
        <v>8</v>
      </c>
      <c r="F200" s="2">
        <v>7</v>
      </c>
      <c r="G200" s="2">
        <v>8</v>
      </c>
      <c r="H200" s="2">
        <v>4</v>
      </c>
      <c r="I200" s="2">
        <v>1</v>
      </c>
      <c r="L200" s="2">
        <v>13</v>
      </c>
      <c r="M200" s="2">
        <v>12</v>
      </c>
      <c r="N200" s="2">
        <v>2</v>
      </c>
      <c r="P200" s="2">
        <v>2</v>
      </c>
      <c r="T200" s="2">
        <f t="shared" si="9"/>
        <v>57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C202" s="2">
        <v>7</v>
      </c>
      <c r="D202" s="2">
        <v>10</v>
      </c>
      <c r="E202" s="2">
        <v>10</v>
      </c>
      <c r="F202" s="2">
        <v>18</v>
      </c>
      <c r="G202" s="2">
        <v>10</v>
      </c>
      <c r="H202" s="2">
        <v>7</v>
      </c>
      <c r="I202" s="2">
        <v>6</v>
      </c>
      <c r="K202" s="2">
        <v>3</v>
      </c>
      <c r="L202" s="2">
        <v>20</v>
      </c>
      <c r="M202" s="2">
        <v>18</v>
      </c>
      <c r="O202" s="2">
        <v>2</v>
      </c>
      <c r="P202" s="2">
        <v>9</v>
      </c>
      <c r="T202" s="2">
        <f t="shared" si="9"/>
        <v>120</v>
      </c>
    </row>
    <row r="203" spans="1:20" x14ac:dyDescent="0.2">
      <c r="A203" s="4" t="s">
        <v>197</v>
      </c>
      <c r="H203" s="2">
        <v>5</v>
      </c>
      <c r="T203" s="2">
        <f t="shared" si="9"/>
        <v>5</v>
      </c>
    </row>
    <row r="204" spans="1:20" x14ac:dyDescent="0.2">
      <c r="A204" s="4" t="s">
        <v>198</v>
      </c>
      <c r="C204" s="2">
        <v>16</v>
      </c>
      <c r="D204" s="2">
        <v>28</v>
      </c>
      <c r="E204" s="2">
        <v>21</v>
      </c>
      <c r="F204" s="2">
        <v>44</v>
      </c>
      <c r="G204" s="2">
        <v>16</v>
      </c>
      <c r="H204" s="2">
        <v>54</v>
      </c>
      <c r="I204" s="2">
        <v>3</v>
      </c>
      <c r="K204" s="2">
        <v>16</v>
      </c>
      <c r="L204" s="2">
        <v>55</v>
      </c>
      <c r="M204" s="2">
        <v>50</v>
      </c>
      <c r="N204" s="2">
        <v>1</v>
      </c>
      <c r="O204" s="2">
        <v>6</v>
      </c>
      <c r="P204" s="2">
        <v>29</v>
      </c>
      <c r="T204" s="2">
        <f t="shared" si="9"/>
        <v>339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E206" s="2">
        <v>2</v>
      </c>
      <c r="I206" s="2">
        <v>1</v>
      </c>
      <c r="L206" s="2">
        <v>1</v>
      </c>
      <c r="T206" s="2">
        <f t="shared" si="9"/>
        <v>4</v>
      </c>
    </row>
    <row r="207" spans="1:20" x14ac:dyDescent="0.2">
      <c r="A207" s="4" t="s">
        <v>201</v>
      </c>
      <c r="E207" s="2">
        <v>1</v>
      </c>
      <c r="F207" s="2">
        <v>4</v>
      </c>
      <c r="K207" s="2">
        <v>1</v>
      </c>
      <c r="M207" s="2">
        <v>5</v>
      </c>
      <c r="T207" s="2">
        <f t="shared" si="9"/>
        <v>11</v>
      </c>
    </row>
    <row r="208" spans="1:20" x14ac:dyDescent="0.2">
      <c r="A208" s="4" t="s">
        <v>202</v>
      </c>
      <c r="E208" s="2">
        <v>16</v>
      </c>
      <c r="F208" s="2">
        <v>7</v>
      </c>
      <c r="K208" s="2">
        <v>1</v>
      </c>
      <c r="L208" s="2">
        <v>2</v>
      </c>
      <c r="P208" s="2">
        <v>2</v>
      </c>
      <c r="T208" s="2">
        <f t="shared" si="9"/>
        <v>28</v>
      </c>
    </row>
    <row r="209" spans="1:20" x14ac:dyDescent="0.2">
      <c r="A209" s="4" t="s">
        <v>203</v>
      </c>
      <c r="C209" s="2">
        <v>4</v>
      </c>
      <c r="D209" s="2">
        <v>1</v>
      </c>
      <c r="E209" s="2">
        <v>8</v>
      </c>
      <c r="F209" s="2">
        <v>8</v>
      </c>
      <c r="G209" s="2">
        <v>8</v>
      </c>
      <c r="K209" s="2">
        <v>2</v>
      </c>
      <c r="L209" s="2">
        <v>5</v>
      </c>
      <c r="M209" s="2">
        <v>8</v>
      </c>
      <c r="P209" s="2">
        <v>12</v>
      </c>
      <c r="T209" s="2">
        <f t="shared" si="9"/>
        <v>56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E212" s="2">
        <v>3</v>
      </c>
      <c r="I212" s="2">
        <v>1</v>
      </c>
      <c r="T212" s="2">
        <f>SUM(B212:S212)</f>
        <v>4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E216" s="2">
        <v>6</v>
      </c>
      <c r="F216" s="2">
        <v>8</v>
      </c>
      <c r="P216" s="2">
        <v>4</v>
      </c>
      <c r="T216" s="2">
        <f>SUM(B216:S216)</f>
        <v>18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2</v>
      </c>
      <c r="F222" s="2">
        <v>4</v>
      </c>
      <c r="G222" s="2">
        <v>2</v>
      </c>
      <c r="H222" s="2">
        <v>4</v>
      </c>
      <c r="K222" s="2">
        <v>2</v>
      </c>
      <c r="M222" s="2">
        <v>2</v>
      </c>
      <c r="P222" s="2">
        <v>1</v>
      </c>
      <c r="T222" s="2">
        <f>SUM(B222:S222)</f>
        <v>17</v>
      </c>
    </row>
    <row r="223" spans="1:20" x14ac:dyDescent="0.2">
      <c r="A223" s="3" t="s">
        <v>217</v>
      </c>
    </row>
    <row r="224" spans="1:20" x14ac:dyDescent="0.2">
      <c r="A224" s="4" t="s">
        <v>218</v>
      </c>
      <c r="C224" s="2">
        <v>1</v>
      </c>
      <c r="F224" s="2">
        <v>2</v>
      </c>
      <c r="N224" s="2">
        <v>1</v>
      </c>
      <c r="T224" s="2">
        <f t="shared" ref="T224:T235" si="10">SUM(B224:S224)</f>
        <v>4</v>
      </c>
    </row>
    <row r="225" spans="1:20" x14ac:dyDescent="0.2">
      <c r="A225" s="4" t="s">
        <v>219</v>
      </c>
      <c r="T225" s="2">
        <f t="shared" si="10"/>
        <v>0</v>
      </c>
    </row>
    <row r="226" spans="1:20" x14ac:dyDescent="0.2">
      <c r="A226" s="4" t="s">
        <v>220</v>
      </c>
      <c r="G226" s="2">
        <v>1</v>
      </c>
      <c r="T226" s="2">
        <f t="shared" si="10"/>
        <v>1</v>
      </c>
    </row>
    <row r="227" spans="1:20" x14ac:dyDescent="0.2">
      <c r="A227" s="4" t="s">
        <v>221</v>
      </c>
      <c r="D227" s="2">
        <v>2</v>
      </c>
      <c r="H227" s="2">
        <v>2</v>
      </c>
      <c r="M227" s="2">
        <v>3</v>
      </c>
      <c r="T227" s="2">
        <f t="shared" si="10"/>
        <v>7</v>
      </c>
    </row>
    <row r="228" spans="1:20" x14ac:dyDescent="0.2">
      <c r="A228" s="4" t="s">
        <v>222</v>
      </c>
      <c r="D228" s="2">
        <v>1</v>
      </c>
      <c r="K228" s="2">
        <v>1</v>
      </c>
      <c r="P228" s="2">
        <v>3</v>
      </c>
      <c r="T228" s="2">
        <f t="shared" si="10"/>
        <v>5</v>
      </c>
    </row>
    <row r="229" spans="1:20" x14ac:dyDescent="0.2">
      <c r="A229" s="4" t="s">
        <v>223</v>
      </c>
      <c r="D229" s="2">
        <v>1</v>
      </c>
      <c r="T229" s="2">
        <f t="shared" si="10"/>
        <v>1</v>
      </c>
    </row>
    <row r="230" spans="1:20" x14ac:dyDescent="0.2">
      <c r="A230" s="4" t="s">
        <v>224</v>
      </c>
      <c r="D230" s="2">
        <v>2</v>
      </c>
      <c r="F230" s="2">
        <v>14</v>
      </c>
      <c r="K230" s="2">
        <v>6</v>
      </c>
      <c r="P230" s="2">
        <v>2</v>
      </c>
      <c r="T230" s="2">
        <f t="shared" si="10"/>
        <v>24</v>
      </c>
    </row>
    <row r="231" spans="1:20" x14ac:dyDescent="0.2">
      <c r="A231" s="4" t="s">
        <v>225</v>
      </c>
      <c r="T231" s="2">
        <f t="shared" si="10"/>
        <v>0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E233" s="2">
        <v>9</v>
      </c>
      <c r="F233" s="2">
        <v>7</v>
      </c>
      <c r="H233" s="2">
        <v>6</v>
      </c>
      <c r="K233" s="2">
        <v>8</v>
      </c>
      <c r="L233" s="2">
        <v>1</v>
      </c>
      <c r="M233" s="2">
        <v>4</v>
      </c>
      <c r="P233" s="2">
        <v>3</v>
      </c>
      <c r="T233" s="2">
        <f t="shared" si="10"/>
        <v>38</v>
      </c>
    </row>
    <row r="234" spans="1:20" x14ac:dyDescent="0.2">
      <c r="A234" s="4" t="s">
        <v>228</v>
      </c>
      <c r="E234" s="2">
        <v>2</v>
      </c>
      <c r="K234" s="2">
        <v>1</v>
      </c>
      <c r="T234" s="2">
        <f t="shared" si="10"/>
        <v>3</v>
      </c>
    </row>
    <row r="235" spans="1:20" x14ac:dyDescent="0.2">
      <c r="A235" s="4" t="s">
        <v>229</v>
      </c>
      <c r="T235" s="2">
        <f t="shared" si="10"/>
        <v>0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C238" s="2">
        <v>3</v>
      </c>
      <c r="D238" s="2">
        <v>3</v>
      </c>
      <c r="E238" s="2">
        <v>5</v>
      </c>
      <c r="G238" s="2">
        <v>1</v>
      </c>
      <c r="H238" s="2">
        <v>9</v>
      </c>
      <c r="K238" s="2">
        <v>6</v>
      </c>
      <c r="O238" s="2">
        <v>2</v>
      </c>
      <c r="P238" s="2">
        <v>2</v>
      </c>
      <c r="T238" s="2">
        <f t="shared" ref="T238:T248" si="11">SUM(B238:S238)</f>
        <v>31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C240" s="2">
        <v>4</v>
      </c>
      <c r="F240" s="2">
        <v>1</v>
      </c>
      <c r="P240" s="2">
        <v>1</v>
      </c>
      <c r="T240" s="2">
        <f t="shared" si="11"/>
        <v>6</v>
      </c>
    </row>
    <row r="241" spans="1:20" x14ac:dyDescent="0.2">
      <c r="A241" s="4" t="s">
        <v>234</v>
      </c>
      <c r="E241" s="2">
        <v>1</v>
      </c>
      <c r="G241" s="2">
        <v>1</v>
      </c>
      <c r="P241" s="2">
        <v>3</v>
      </c>
      <c r="T241" s="2">
        <f t="shared" si="11"/>
        <v>5</v>
      </c>
    </row>
    <row r="242" spans="1:20" x14ac:dyDescent="0.2">
      <c r="A242" s="4" t="s">
        <v>235</v>
      </c>
      <c r="E242" s="2">
        <v>11</v>
      </c>
      <c r="F242" s="2">
        <v>13</v>
      </c>
      <c r="G242" s="2">
        <v>14</v>
      </c>
      <c r="I242" s="2">
        <v>1</v>
      </c>
      <c r="L242" s="2">
        <v>5</v>
      </c>
      <c r="M242" s="2">
        <v>9</v>
      </c>
      <c r="P242" s="2">
        <v>11</v>
      </c>
      <c r="T242" s="2">
        <f t="shared" si="11"/>
        <v>64</v>
      </c>
    </row>
    <row r="243" spans="1:20" x14ac:dyDescent="0.2">
      <c r="A243" s="4" t="s">
        <v>236</v>
      </c>
      <c r="E243" s="2">
        <v>5</v>
      </c>
      <c r="F243" s="2">
        <v>2</v>
      </c>
      <c r="L243" s="2">
        <v>3</v>
      </c>
      <c r="M243" s="2">
        <v>7</v>
      </c>
      <c r="T243" s="2">
        <f t="shared" si="11"/>
        <v>17</v>
      </c>
    </row>
    <row r="244" spans="1:20" x14ac:dyDescent="0.2">
      <c r="A244" s="4" t="s">
        <v>237</v>
      </c>
      <c r="T244" s="2">
        <f t="shared" si="11"/>
        <v>0</v>
      </c>
    </row>
    <row r="245" spans="1:20" x14ac:dyDescent="0.2">
      <c r="A245" s="4" t="s">
        <v>238</v>
      </c>
      <c r="C245" s="2">
        <v>2</v>
      </c>
      <c r="G245" s="2">
        <v>6</v>
      </c>
      <c r="K245" s="2">
        <v>2</v>
      </c>
      <c r="N245" s="2">
        <v>1</v>
      </c>
      <c r="T245" s="2">
        <f t="shared" si="11"/>
        <v>11</v>
      </c>
    </row>
    <row r="246" spans="1:20" x14ac:dyDescent="0.2">
      <c r="A246" s="4" t="s">
        <v>239</v>
      </c>
      <c r="C246" s="2">
        <v>9</v>
      </c>
      <c r="D246" s="2">
        <v>32</v>
      </c>
      <c r="E246" s="2">
        <v>8</v>
      </c>
      <c r="F246" s="2">
        <v>13</v>
      </c>
      <c r="G246" s="2">
        <v>8</v>
      </c>
      <c r="H246" s="2">
        <v>85</v>
      </c>
      <c r="I246" s="2">
        <v>1</v>
      </c>
      <c r="K246" s="2">
        <v>29</v>
      </c>
      <c r="L246" s="2">
        <v>17</v>
      </c>
      <c r="M246" s="2">
        <v>24</v>
      </c>
      <c r="N246" s="2">
        <v>6</v>
      </c>
      <c r="P246" s="2">
        <v>25</v>
      </c>
      <c r="T246" s="2">
        <f t="shared" si="11"/>
        <v>257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E250" s="2">
        <v>1</v>
      </c>
      <c r="T250" s="2">
        <f>SUM(B250:S250)</f>
        <v>1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</row>
    <row r="255" spans="1:20" x14ac:dyDescent="0.2">
      <c r="A255" t="s">
        <v>246</v>
      </c>
      <c r="K255" s="2">
        <v>1</v>
      </c>
      <c r="T255" s="2">
        <f>SUM(B255:S255)</f>
        <v>1</v>
      </c>
    </row>
    <row r="257" spans="1:20" x14ac:dyDescent="0.2">
      <c r="A257" t="s">
        <v>247</v>
      </c>
      <c r="B257" s="2">
        <f t="shared" ref="B257:T257" si="12">SUM(B4:B255)</f>
        <v>0</v>
      </c>
      <c r="C257" s="2">
        <f t="shared" si="12"/>
        <v>131</v>
      </c>
      <c r="D257" s="2">
        <f t="shared" si="12"/>
        <v>217</v>
      </c>
      <c r="E257" s="2">
        <f t="shared" si="12"/>
        <v>400</v>
      </c>
      <c r="F257" s="2">
        <f t="shared" si="12"/>
        <v>388</v>
      </c>
      <c r="G257" s="2">
        <f t="shared" si="12"/>
        <v>259</v>
      </c>
      <c r="H257" s="2">
        <f t="shared" si="12"/>
        <v>407</v>
      </c>
      <c r="I257" s="2">
        <f t="shared" si="12"/>
        <v>94</v>
      </c>
      <c r="J257" s="2">
        <f t="shared" si="12"/>
        <v>0</v>
      </c>
      <c r="K257" s="2">
        <f t="shared" si="12"/>
        <v>182</v>
      </c>
      <c r="L257" s="2">
        <f t="shared" si="12"/>
        <v>239</v>
      </c>
      <c r="M257" s="2">
        <f t="shared" si="12"/>
        <v>273</v>
      </c>
      <c r="N257" s="2">
        <f t="shared" si="12"/>
        <v>32</v>
      </c>
      <c r="O257" s="2">
        <f t="shared" si="12"/>
        <v>19</v>
      </c>
      <c r="P257" s="2">
        <f t="shared" si="12"/>
        <v>317</v>
      </c>
      <c r="Q257" s="2">
        <f t="shared" si="12"/>
        <v>0</v>
      </c>
      <c r="R257" s="2">
        <f t="shared" si="12"/>
        <v>0</v>
      </c>
      <c r="S257" s="2">
        <f t="shared" si="12"/>
        <v>0</v>
      </c>
      <c r="T257" s="2">
        <f t="shared" si="12"/>
        <v>2958</v>
      </c>
    </row>
    <row r="258" spans="1:20" x14ac:dyDescent="0.2">
      <c r="A258" t="s">
        <v>248</v>
      </c>
      <c r="B258" s="2">
        <f t="shared" ref="B258:S258" si="13">COUNT(B3:B255)</f>
        <v>0</v>
      </c>
      <c r="C258" s="2">
        <f t="shared" si="13"/>
        <v>29</v>
      </c>
      <c r="D258" s="2">
        <f t="shared" si="13"/>
        <v>32</v>
      </c>
      <c r="E258" s="2">
        <f t="shared" si="13"/>
        <v>60</v>
      </c>
      <c r="F258" s="2">
        <f t="shared" si="13"/>
        <v>56</v>
      </c>
      <c r="G258" s="2">
        <f t="shared" si="13"/>
        <v>48</v>
      </c>
      <c r="H258" s="2">
        <f t="shared" si="13"/>
        <v>38</v>
      </c>
      <c r="I258" s="2">
        <f t="shared" si="13"/>
        <v>30</v>
      </c>
      <c r="J258" s="2">
        <f t="shared" si="13"/>
        <v>0</v>
      </c>
      <c r="K258" s="2">
        <f t="shared" si="13"/>
        <v>36</v>
      </c>
      <c r="L258" s="2">
        <f t="shared" si="13"/>
        <v>27</v>
      </c>
      <c r="M258" s="2">
        <f t="shared" si="13"/>
        <v>37</v>
      </c>
      <c r="N258" s="2">
        <f t="shared" si="13"/>
        <v>15</v>
      </c>
      <c r="O258" s="2">
        <f t="shared" si="13"/>
        <v>8</v>
      </c>
      <c r="P258" s="2">
        <f t="shared" si="13"/>
        <v>50</v>
      </c>
      <c r="Q258" s="2">
        <f t="shared" si="13"/>
        <v>0</v>
      </c>
      <c r="R258" s="2">
        <f t="shared" si="13"/>
        <v>0</v>
      </c>
      <c r="S258" s="2">
        <f t="shared" si="13"/>
        <v>0</v>
      </c>
      <c r="T258" s="48">
        <f>COUNTIF(T4:T255,"&gt;0")</f>
        <v>102</v>
      </c>
    </row>
    <row r="262" spans="1:20" x14ac:dyDescent="0.2">
      <c r="A262" t="s">
        <v>256</v>
      </c>
    </row>
    <row r="263" spans="1:20" x14ac:dyDescent="0.2">
      <c r="A263" t="s">
        <v>257</v>
      </c>
    </row>
    <row r="264" spans="1:20" x14ac:dyDescent="0.2">
      <c r="A264" t="s">
        <v>258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9" activePane="bottomRight" state="frozen"/>
      <selection activeCell="U254" sqref="U254"/>
      <selection pane="topRight" activeCell="U254" sqref="U254"/>
      <selection pane="bottomLeft" activeCell="U254" sqref="U254"/>
      <selection pane="bottomRight" activeCell="A254" sqref="A254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368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6</v>
      </c>
      <c r="T5" s="2">
        <f>SUM(B5:S5)</f>
        <v>6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T17" s="2">
        <f t="shared" ref="T17:T38" si="0">SUM(B17:S17)</f>
        <v>0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F19" s="2">
        <v>2</v>
      </c>
      <c r="T19" s="2">
        <f t="shared" si="0"/>
        <v>2</v>
      </c>
    </row>
    <row r="20" spans="1:20" x14ac:dyDescent="0.2">
      <c r="A20" t="s">
        <v>17</v>
      </c>
      <c r="E20" s="2">
        <v>5</v>
      </c>
      <c r="F20" s="2">
        <v>2</v>
      </c>
      <c r="G20" s="2">
        <v>6</v>
      </c>
      <c r="M20" s="2">
        <v>2</v>
      </c>
      <c r="T20" s="2">
        <f t="shared" si="0"/>
        <v>15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L29" s="2">
        <v>1</v>
      </c>
      <c r="Q29" s="2">
        <v>1</v>
      </c>
      <c r="T29" s="2">
        <f t="shared" si="0"/>
        <v>2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G33" s="2">
        <v>3</v>
      </c>
      <c r="S33" s="2">
        <v>1</v>
      </c>
      <c r="T33" s="2">
        <f t="shared" si="0"/>
        <v>4</v>
      </c>
    </row>
    <row r="34" spans="1:20" x14ac:dyDescent="0.2">
      <c r="A34" t="s">
        <v>31</v>
      </c>
      <c r="E34" s="2">
        <v>6</v>
      </c>
      <c r="G34" s="2">
        <v>8</v>
      </c>
      <c r="T34" s="2">
        <f t="shared" si="0"/>
        <v>14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E37" s="2">
        <v>6</v>
      </c>
      <c r="M37" s="2">
        <v>2</v>
      </c>
      <c r="T37" s="2">
        <f t="shared" si="0"/>
        <v>8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I45" s="2">
        <v>1</v>
      </c>
      <c r="T45" s="2">
        <f t="shared" si="1"/>
        <v>1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E47" s="2">
        <v>2</v>
      </c>
      <c r="T47" s="2">
        <f t="shared" si="1"/>
        <v>2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T50" s="2">
        <f t="shared" si="1"/>
        <v>0</v>
      </c>
    </row>
    <row r="51" spans="1:20" x14ac:dyDescent="0.2">
      <c r="A51" t="s">
        <v>48</v>
      </c>
      <c r="T51" s="2">
        <f t="shared" si="1"/>
        <v>0</v>
      </c>
    </row>
    <row r="52" spans="1:20" x14ac:dyDescent="0.2">
      <c r="A52" t="s">
        <v>49</v>
      </c>
      <c r="E52" s="2">
        <v>1</v>
      </c>
      <c r="T52" s="2">
        <f t="shared" si="1"/>
        <v>1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51</v>
      </c>
      <c r="G54" s="2">
        <v>1</v>
      </c>
      <c r="T54" s="2">
        <f t="shared" si="1"/>
        <v>1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T57" s="2">
        <f>SUM(B57:S57)</f>
        <v>0</v>
      </c>
    </row>
    <row r="58" spans="1:20" x14ac:dyDescent="0.2">
      <c r="A58" t="s">
        <v>55</v>
      </c>
      <c r="D58" s="2">
        <v>2</v>
      </c>
      <c r="G58" s="2">
        <v>3</v>
      </c>
      <c r="H58" s="2">
        <v>7</v>
      </c>
      <c r="S58" s="2">
        <v>3</v>
      </c>
      <c r="T58" s="2">
        <f>SUM(B58:S58)</f>
        <v>15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T61" s="2">
        <f>SUM(B61:S61)</f>
        <v>0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E69" s="2">
        <v>4</v>
      </c>
      <c r="L69" s="2">
        <v>2</v>
      </c>
      <c r="T69" s="2">
        <f t="shared" ref="T69:T81" si="2">SUM(B69:S69)</f>
        <v>6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S71" s="2">
        <v>2</v>
      </c>
      <c r="T71" s="2">
        <f t="shared" si="2"/>
        <v>2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E73" s="2">
        <v>4</v>
      </c>
      <c r="F73" s="2">
        <v>4</v>
      </c>
      <c r="G73" s="2">
        <v>2</v>
      </c>
      <c r="M73" s="2">
        <v>2</v>
      </c>
      <c r="Q73" s="2">
        <v>1</v>
      </c>
      <c r="T73" s="2">
        <f t="shared" si="2"/>
        <v>13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4">SUM(B95:S95)</f>
        <v>0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T97" s="2">
        <f t="shared" si="4"/>
        <v>0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T99" s="2">
        <f t="shared" si="4"/>
        <v>0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T107" s="2">
        <f>SUM(B107:S107)</f>
        <v>0</v>
      </c>
    </row>
    <row r="108" spans="1:20" x14ac:dyDescent="0.2">
      <c r="A108" t="s">
        <v>103</v>
      </c>
      <c r="Q108" s="2">
        <v>2</v>
      </c>
      <c r="T108" s="2">
        <f>SUM(B108:S108)</f>
        <v>2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S111" s="2">
        <v>1</v>
      </c>
      <c r="T111" s="2">
        <f>SUM(B111:S111)</f>
        <v>1</v>
      </c>
    </row>
    <row r="112" spans="1:20" x14ac:dyDescent="0.2">
      <c r="A112" t="s">
        <v>107</v>
      </c>
      <c r="C112" s="2">
        <v>1</v>
      </c>
      <c r="D112" s="2">
        <v>2</v>
      </c>
      <c r="E112" s="2">
        <v>2</v>
      </c>
      <c r="G112" s="2">
        <v>2</v>
      </c>
      <c r="H112" s="2">
        <v>3</v>
      </c>
      <c r="M112" s="2">
        <v>1</v>
      </c>
      <c r="Q112" s="2">
        <v>5</v>
      </c>
      <c r="S112" s="2">
        <v>3</v>
      </c>
      <c r="T112" s="2">
        <f>SUM(B112:S112)</f>
        <v>19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1</v>
      </c>
      <c r="G114" s="2">
        <v>1</v>
      </c>
      <c r="T114" s="2">
        <f>SUM(B114:S114)</f>
        <v>2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L117" s="2">
        <v>1</v>
      </c>
      <c r="T117" s="2">
        <f t="shared" si="5"/>
        <v>1</v>
      </c>
    </row>
    <row r="118" spans="1:20" x14ac:dyDescent="0.2">
      <c r="A118" s="4" t="s">
        <v>113</v>
      </c>
      <c r="G118" s="2">
        <v>1</v>
      </c>
      <c r="Q118" s="2">
        <v>3</v>
      </c>
      <c r="T118" s="2">
        <f t="shared" si="5"/>
        <v>4</v>
      </c>
    </row>
    <row r="119" spans="1:20" x14ac:dyDescent="0.2">
      <c r="A119" s="4" t="s">
        <v>114</v>
      </c>
      <c r="T119" s="2">
        <f t="shared" si="5"/>
        <v>0</v>
      </c>
    </row>
    <row r="120" spans="1:20" x14ac:dyDescent="0.2">
      <c r="A120" s="4" t="s">
        <v>115</v>
      </c>
      <c r="E120" s="2">
        <v>1</v>
      </c>
      <c r="F120" s="2">
        <v>2</v>
      </c>
      <c r="I120" s="2">
        <v>1</v>
      </c>
      <c r="T120" s="2">
        <f t="shared" si="5"/>
        <v>4</v>
      </c>
    </row>
    <row r="121" spans="1:20" x14ac:dyDescent="0.2">
      <c r="A121" s="4" t="s">
        <v>116</v>
      </c>
      <c r="E121" s="2">
        <v>1</v>
      </c>
      <c r="Q121" s="2">
        <v>3</v>
      </c>
      <c r="T121" s="2">
        <f t="shared" si="5"/>
        <v>4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E123" s="2">
        <v>1</v>
      </c>
      <c r="T123" s="2">
        <f t="shared" si="5"/>
        <v>1</v>
      </c>
    </row>
    <row r="124" spans="1:20" x14ac:dyDescent="0.2">
      <c r="A124" s="4" t="s">
        <v>119</v>
      </c>
      <c r="T124" s="2">
        <f t="shared" si="5"/>
        <v>0</v>
      </c>
    </row>
    <row r="125" spans="1:20" x14ac:dyDescent="0.2">
      <c r="A125" s="4" t="s">
        <v>120</v>
      </c>
      <c r="D125" s="2">
        <v>2</v>
      </c>
      <c r="E125" s="2">
        <v>3</v>
      </c>
      <c r="G125" s="2">
        <v>2</v>
      </c>
      <c r="I125" s="2">
        <v>1</v>
      </c>
      <c r="L125" s="2">
        <v>2</v>
      </c>
      <c r="M125" s="2">
        <v>1</v>
      </c>
      <c r="S125" s="2">
        <v>1</v>
      </c>
      <c r="T125" s="2">
        <f t="shared" si="5"/>
        <v>12</v>
      </c>
    </row>
    <row r="126" spans="1:20" x14ac:dyDescent="0.2">
      <c r="A126" s="4" t="s">
        <v>121</v>
      </c>
      <c r="G126" s="2">
        <v>3</v>
      </c>
      <c r="S126" s="2">
        <v>2</v>
      </c>
      <c r="T126" s="2">
        <f t="shared" si="5"/>
        <v>5</v>
      </c>
    </row>
    <row r="127" spans="1:20" x14ac:dyDescent="0.2">
      <c r="A127" s="3" t="s">
        <v>122</v>
      </c>
    </row>
    <row r="128" spans="1:20" x14ac:dyDescent="0.2">
      <c r="A128" s="4" t="s">
        <v>123</v>
      </c>
      <c r="D128" s="2">
        <v>1</v>
      </c>
      <c r="F128" s="2">
        <v>2</v>
      </c>
      <c r="H128" s="2">
        <v>1</v>
      </c>
      <c r="L128" s="2">
        <v>1</v>
      </c>
      <c r="T128" s="2">
        <f t="shared" ref="T128:T137" si="6">SUM(B128:S128)</f>
        <v>5</v>
      </c>
    </row>
    <row r="129" spans="1:20" x14ac:dyDescent="0.2">
      <c r="A129" s="4" t="s">
        <v>124</v>
      </c>
      <c r="T129" s="2">
        <f t="shared" si="6"/>
        <v>0</v>
      </c>
    </row>
    <row r="130" spans="1:20" x14ac:dyDescent="0.2">
      <c r="A130" s="4" t="s">
        <v>125</v>
      </c>
      <c r="T130" s="2">
        <f t="shared" si="6"/>
        <v>0</v>
      </c>
    </row>
    <row r="131" spans="1:20" x14ac:dyDescent="0.2">
      <c r="A131" s="4" t="s">
        <v>126</v>
      </c>
      <c r="F131" s="2">
        <v>4</v>
      </c>
      <c r="T131" s="2">
        <f t="shared" si="6"/>
        <v>4</v>
      </c>
    </row>
    <row r="132" spans="1:20" x14ac:dyDescent="0.2">
      <c r="A132" s="4" t="s">
        <v>127</v>
      </c>
      <c r="T132" s="2">
        <f t="shared" si="6"/>
        <v>0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Q134" s="2">
        <v>14</v>
      </c>
      <c r="T134" s="2">
        <f t="shared" si="6"/>
        <v>14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T137" s="2">
        <f t="shared" si="6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1</v>
      </c>
      <c r="G141" s="2">
        <v>12</v>
      </c>
      <c r="T141" s="2">
        <f t="shared" ref="T141:T146" si="7">SUM(B141:S141)</f>
        <v>13</v>
      </c>
    </row>
    <row r="142" spans="1:20" x14ac:dyDescent="0.2">
      <c r="A142" s="4" t="s">
        <v>137</v>
      </c>
      <c r="E142" s="2">
        <v>6</v>
      </c>
      <c r="G142" s="2">
        <v>20</v>
      </c>
      <c r="Q142" s="2">
        <v>1</v>
      </c>
      <c r="T142" s="2">
        <f t="shared" si="7"/>
        <v>27</v>
      </c>
    </row>
    <row r="143" spans="1:20" x14ac:dyDescent="0.2">
      <c r="A143" s="4" t="s">
        <v>138</v>
      </c>
      <c r="E143" s="2">
        <v>1</v>
      </c>
      <c r="S143" s="2">
        <v>12</v>
      </c>
      <c r="T143" s="2">
        <f t="shared" si="7"/>
        <v>13</v>
      </c>
    </row>
    <row r="144" spans="1:20" x14ac:dyDescent="0.2">
      <c r="A144" s="4" t="s">
        <v>139</v>
      </c>
      <c r="E144" s="2">
        <v>1</v>
      </c>
      <c r="T144" s="2">
        <f t="shared" si="7"/>
        <v>1</v>
      </c>
    </row>
    <row r="145" spans="1:20" x14ac:dyDescent="0.2">
      <c r="A145" s="4" t="s">
        <v>140</v>
      </c>
      <c r="T145" s="2">
        <f t="shared" si="7"/>
        <v>0</v>
      </c>
    </row>
    <row r="146" spans="1:20" x14ac:dyDescent="0.2">
      <c r="A146" s="4" t="s">
        <v>141</v>
      </c>
      <c r="E146" s="2">
        <v>6</v>
      </c>
      <c r="G146" s="2">
        <v>27</v>
      </c>
      <c r="T146" s="2">
        <f t="shared" si="7"/>
        <v>33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C149" s="2">
        <v>1</v>
      </c>
      <c r="D149" s="2">
        <v>10</v>
      </c>
      <c r="E149" s="2">
        <v>5</v>
      </c>
      <c r="G149" s="2">
        <v>2</v>
      </c>
      <c r="L149" s="2">
        <v>3</v>
      </c>
      <c r="S149" s="2">
        <v>4</v>
      </c>
      <c r="T149" s="2">
        <f t="shared" si="8"/>
        <v>25</v>
      </c>
    </row>
    <row r="150" spans="1:20" x14ac:dyDescent="0.2">
      <c r="A150" s="4" t="s">
        <v>145</v>
      </c>
      <c r="Q150" s="2">
        <v>2</v>
      </c>
      <c r="T150" s="2">
        <f t="shared" si="8"/>
        <v>2</v>
      </c>
    </row>
    <row r="151" spans="1:20" x14ac:dyDescent="0.2">
      <c r="A151" s="4" t="s">
        <v>146</v>
      </c>
      <c r="D151" s="2">
        <v>6</v>
      </c>
      <c r="E151" s="2">
        <v>2</v>
      </c>
      <c r="G151" s="2">
        <v>8</v>
      </c>
      <c r="T151" s="2">
        <f t="shared" si="8"/>
        <v>16</v>
      </c>
    </row>
    <row r="152" spans="1:20" x14ac:dyDescent="0.2">
      <c r="A152" s="4" t="s">
        <v>147</v>
      </c>
      <c r="E152" s="2">
        <v>1</v>
      </c>
      <c r="G152" s="2">
        <v>18</v>
      </c>
      <c r="T152" s="2">
        <f t="shared" si="8"/>
        <v>19</v>
      </c>
    </row>
    <row r="153" spans="1:20" x14ac:dyDescent="0.2">
      <c r="A153" s="4" t="s">
        <v>148</v>
      </c>
      <c r="D153" s="2">
        <v>1</v>
      </c>
      <c r="E153" s="2">
        <v>7</v>
      </c>
      <c r="F153" s="2">
        <v>2</v>
      </c>
      <c r="G153" s="2">
        <v>16</v>
      </c>
      <c r="M153" s="2">
        <v>3</v>
      </c>
      <c r="T153" s="2">
        <f t="shared" si="8"/>
        <v>29</v>
      </c>
    </row>
    <row r="154" spans="1:20" x14ac:dyDescent="0.2">
      <c r="A154" s="3" t="s">
        <v>149</v>
      </c>
    </row>
    <row r="155" spans="1:20" x14ac:dyDescent="0.2">
      <c r="A155" s="4" t="s">
        <v>150</v>
      </c>
      <c r="G155" s="2">
        <v>1</v>
      </c>
      <c r="H155" s="2">
        <v>5</v>
      </c>
      <c r="L155" s="2">
        <v>6</v>
      </c>
      <c r="T155" s="2">
        <f>SUM(B155:S155)</f>
        <v>12</v>
      </c>
    </row>
    <row r="156" spans="1:20" x14ac:dyDescent="0.2">
      <c r="A156" s="4" t="s">
        <v>151</v>
      </c>
      <c r="D156" s="2">
        <v>2</v>
      </c>
      <c r="E156" s="2">
        <v>1</v>
      </c>
      <c r="F156" s="2">
        <v>2</v>
      </c>
      <c r="T156" s="2">
        <f>SUM(B156:S156)</f>
        <v>5</v>
      </c>
    </row>
    <row r="157" spans="1:20" x14ac:dyDescent="0.2">
      <c r="A157" s="4" t="s">
        <v>152</v>
      </c>
      <c r="T157" s="2">
        <f>SUM(B157:S157)</f>
        <v>0</v>
      </c>
    </row>
    <row r="158" spans="1:20" x14ac:dyDescent="0.2">
      <c r="A158" s="4" t="s">
        <v>153</v>
      </c>
      <c r="F158" s="2">
        <v>2</v>
      </c>
      <c r="G158" s="2">
        <v>9</v>
      </c>
      <c r="M158" s="2">
        <v>3</v>
      </c>
      <c r="Q158" s="2">
        <v>8</v>
      </c>
      <c r="T158" s="2">
        <f>SUM(B158:S158)</f>
        <v>22</v>
      </c>
    </row>
    <row r="159" spans="1:20" x14ac:dyDescent="0.2">
      <c r="A159" s="3" t="s">
        <v>154</v>
      </c>
    </row>
    <row r="160" spans="1:20" x14ac:dyDescent="0.2">
      <c r="A160" s="4" t="s">
        <v>155</v>
      </c>
      <c r="D160" s="2">
        <v>3</v>
      </c>
      <c r="E160" s="2">
        <v>3</v>
      </c>
      <c r="F160" s="2">
        <v>1</v>
      </c>
      <c r="G160" s="2">
        <v>12</v>
      </c>
      <c r="H160" s="2">
        <v>2</v>
      </c>
      <c r="L160" s="2">
        <v>1</v>
      </c>
      <c r="M160" s="2">
        <v>1</v>
      </c>
      <c r="T160" s="2">
        <f>SUM(B160:S160)</f>
        <v>23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C163" s="2">
        <v>1</v>
      </c>
      <c r="G163" s="2">
        <v>1</v>
      </c>
      <c r="L163" s="2">
        <v>1</v>
      </c>
      <c r="Q163" s="2">
        <v>1</v>
      </c>
      <c r="T163" s="2">
        <f>SUM(B163:S163)</f>
        <v>4</v>
      </c>
    </row>
    <row r="164" spans="1:20" x14ac:dyDescent="0.2">
      <c r="A164" s="3" t="s">
        <v>159</v>
      </c>
    </row>
    <row r="165" spans="1:20" x14ac:dyDescent="0.2">
      <c r="A165" s="4" t="s">
        <v>160</v>
      </c>
      <c r="L165" s="2">
        <v>1</v>
      </c>
      <c r="Q165" s="2">
        <v>2</v>
      </c>
      <c r="T165" s="2">
        <f>SUM(B165:S165)</f>
        <v>3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D170" s="2">
        <v>1</v>
      </c>
      <c r="G170" s="2">
        <v>5</v>
      </c>
      <c r="H170" s="2">
        <v>7</v>
      </c>
      <c r="M170" s="2">
        <v>1</v>
      </c>
      <c r="Q170" s="2">
        <v>13</v>
      </c>
      <c r="S170" s="2">
        <v>2</v>
      </c>
      <c r="T170" s="2">
        <f>SUM(B170:S170)</f>
        <v>29</v>
      </c>
    </row>
    <row r="171" spans="1:20" x14ac:dyDescent="0.2">
      <c r="A171" s="3" t="s">
        <v>166</v>
      </c>
    </row>
    <row r="172" spans="1:20" x14ac:dyDescent="0.2">
      <c r="A172" s="4" t="s">
        <v>167</v>
      </c>
      <c r="D172" s="2">
        <v>1</v>
      </c>
      <c r="F172" s="2">
        <v>10</v>
      </c>
      <c r="G172" s="2">
        <v>13</v>
      </c>
      <c r="H172" s="2">
        <v>14</v>
      </c>
      <c r="L172" s="2">
        <v>2</v>
      </c>
      <c r="M172" s="2">
        <v>3</v>
      </c>
      <c r="Q172" s="2">
        <v>5</v>
      </c>
      <c r="T172" s="2">
        <f>SUM(B172:S172)</f>
        <v>48</v>
      </c>
    </row>
    <row r="173" spans="1:20" x14ac:dyDescent="0.2">
      <c r="A173" s="4" t="s">
        <v>168</v>
      </c>
      <c r="C173" s="2">
        <v>7</v>
      </c>
      <c r="E173" s="2">
        <v>1</v>
      </c>
      <c r="F173" s="2">
        <v>1</v>
      </c>
      <c r="G173" s="2">
        <v>12</v>
      </c>
      <c r="L173" s="2">
        <v>1</v>
      </c>
      <c r="T173" s="2">
        <f>SUM(B173:S173)</f>
        <v>22</v>
      </c>
    </row>
    <row r="174" spans="1:20" x14ac:dyDescent="0.2">
      <c r="A174" s="3" t="s">
        <v>169</v>
      </c>
    </row>
    <row r="175" spans="1:20" x14ac:dyDescent="0.2">
      <c r="A175" s="4" t="s">
        <v>170</v>
      </c>
      <c r="D175" s="2">
        <v>2</v>
      </c>
      <c r="G175" s="2">
        <v>1</v>
      </c>
      <c r="M175" s="2">
        <v>2</v>
      </c>
      <c r="Q175" s="2">
        <v>2</v>
      </c>
      <c r="T175" s="2">
        <f>SUM(B175:S175)</f>
        <v>7</v>
      </c>
    </row>
    <row r="176" spans="1:20" x14ac:dyDescent="0.2">
      <c r="A176" s="4" t="s">
        <v>171</v>
      </c>
      <c r="D176" s="2">
        <v>2</v>
      </c>
      <c r="E176" s="2">
        <v>1</v>
      </c>
      <c r="F176" s="2">
        <v>4</v>
      </c>
      <c r="G176" s="2">
        <v>4</v>
      </c>
      <c r="H176" s="2">
        <v>1</v>
      </c>
      <c r="L176" s="2">
        <v>5</v>
      </c>
      <c r="M176" s="2">
        <v>1</v>
      </c>
      <c r="Q176" s="2">
        <v>8</v>
      </c>
      <c r="S176" s="2">
        <v>4</v>
      </c>
      <c r="T176" s="2">
        <f>SUM(B176:S176)</f>
        <v>30</v>
      </c>
    </row>
    <row r="177" spans="1:20" x14ac:dyDescent="0.2">
      <c r="A177" s="4" t="s">
        <v>172</v>
      </c>
      <c r="D177" s="2">
        <v>7</v>
      </c>
      <c r="G177" s="2">
        <v>3</v>
      </c>
      <c r="H177" s="2">
        <v>6</v>
      </c>
      <c r="T177" s="2">
        <f>SUM(B177:S177)</f>
        <v>16</v>
      </c>
    </row>
    <row r="178" spans="1:20" x14ac:dyDescent="0.2">
      <c r="A178" s="4" t="s">
        <v>173</v>
      </c>
      <c r="C178" s="2">
        <v>5</v>
      </c>
      <c r="D178" s="2">
        <v>3</v>
      </c>
      <c r="E178" s="2">
        <v>10</v>
      </c>
      <c r="F178" s="2">
        <v>4</v>
      </c>
      <c r="G178" s="2">
        <v>22</v>
      </c>
      <c r="H178" s="2">
        <v>11</v>
      </c>
      <c r="I178" s="2">
        <v>4</v>
      </c>
      <c r="L178" s="2">
        <v>24</v>
      </c>
      <c r="M178" s="2">
        <v>3</v>
      </c>
      <c r="Q178" s="2">
        <v>12</v>
      </c>
      <c r="S178" s="2">
        <v>4</v>
      </c>
      <c r="T178" s="2">
        <f>SUM(B178:S178)</f>
        <v>102</v>
      </c>
    </row>
    <row r="179" spans="1:20" x14ac:dyDescent="0.2">
      <c r="A179" s="4" t="s">
        <v>174</v>
      </c>
      <c r="C179" s="2">
        <v>3</v>
      </c>
      <c r="F179" s="2">
        <v>3</v>
      </c>
      <c r="G179" s="2">
        <v>3</v>
      </c>
      <c r="H179" s="2">
        <v>11</v>
      </c>
      <c r="Q179" s="2">
        <v>14</v>
      </c>
      <c r="S179" s="2">
        <v>5</v>
      </c>
      <c r="T179" s="2">
        <f>SUM(B179:S179)</f>
        <v>39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D182" s="2">
        <v>2</v>
      </c>
      <c r="H182" s="2">
        <v>2</v>
      </c>
      <c r="L182" s="2">
        <v>1</v>
      </c>
      <c r="T182" s="2">
        <f>SUM(B182:S182)</f>
        <v>5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4</v>
      </c>
      <c r="T187" s="2">
        <f>SUM(B187:S187)</f>
        <v>4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255</v>
      </c>
      <c r="G192" s="2">
        <v>2</v>
      </c>
      <c r="T192" s="2">
        <f>SUM(B192:S192)</f>
        <v>2</v>
      </c>
    </row>
    <row r="193" spans="1:20" x14ac:dyDescent="0.2">
      <c r="A193" s="7"/>
    </row>
    <row r="194" spans="1:20" x14ac:dyDescent="0.2">
      <c r="A194" s="4" t="s">
        <v>188</v>
      </c>
      <c r="L194" s="2">
        <v>2</v>
      </c>
      <c r="T194" s="2">
        <f>SUM(B194:S194)</f>
        <v>2</v>
      </c>
    </row>
    <row r="195" spans="1:20" x14ac:dyDescent="0.2">
      <c r="A195" s="4" t="s">
        <v>189</v>
      </c>
      <c r="T195" s="2">
        <f>SUM(B195:S195)</f>
        <v>0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G198" s="2">
        <v>4</v>
      </c>
      <c r="M198" s="2">
        <v>2</v>
      </c>
      <c r="Q198" s="2">
        <v>1</v>
      </c>
      <c r="S198" s="2">
        <v>2</v>
      </c>
      <c r="T198" s="2">
        <f t="shared" ref="T198:T210" si="9">SUM(B198:S198)</f>
        <v>9</v>
      </c>
    </row>
    <row r="199" spans="1:20" x14ac:dyDescent="0.2">
      <c r="A199" s="4" t="s">
        <v>193</v>
      </c>
      <c r="T199" s="2">
        <f t="shared" si="9"/>
        <v>0</v>
      </c>
    </row>
    <row r="200" spans="1:20" x14ac:dyDescent="0.2">
      <c r="A200" s="4" t="s">
        <v>194</v>
      </c>
      <c r="E200" s="2">
        <v>3</v>
      </c>
      <c r="G200" s="2">
        <v>2</v>
      </c>
      <c r="H200" s="2">
        <v>2</v>
      </c>
      <c r="I200" s="2">
        <v>2</v>
      </c>
      <c r="L200" s="2">
        <v>2</v>
      </c>
      <c r="Q200" s="2">
        <v>3</v>
      </c>
      <c r="T200" s="2">
        <f t="shared" si="9"/>
        <v>14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D202" s="2">
        <v>1</v>
      </c>
      <c r="E202" s="2">
        <v>7</v>
      </c>
      <c r="F202" s="2">
        <v>5</v>
      </c>
      <c r="G202" s="2">
        <v>12</v>
      </c>
      <c r="H202" s="2">
        <v>7</v>
      </c>
      <c r="L202" s="2">
        <v>3</v>
      </c>
      <c r="M202" s="2">
        <v>1</v>
      </c>
      <c r="T202" s="2">
        <f t="shared" si="9"/>
        <v>36</v>
      </c>
    </row>
    <row r="203" spans="1:20" x14ac:dyDescent="0.2">
      <c r="A203" s="4" t="s">
        <v>197</v>
      </c>
      <c r="H203" s="2">
        <v>2</v>
      </c>
      <c r="L203" s="2">
        <v>1</v>
      </c>
      <c r="T203" s="2">
        <f t="shared" si="9"/>
        <v>3</v>
      </c>
    </row>
    <row r="204" spans="1:20" x14ac:dyDescent="0.2">
      <c r="A204" s="4" t="s">
        <v>198</v>
      </c>
      <c r="D204" s="2">
        <v>11</v>
      </c>
      <c r="E204" s="2">
        <v>2</v>
      </c>
      <c r="F204" s="2">
        <v>7</v>
      </c>
      <c r="G204" s="2">
        <v>24</v>
      </c>
      <c r="H204" s="2">
        <v>4</v>
      </c>
      <c r="I204" s="2">
        <v>1</v>
      </c>
      <c r="L204" s="2">
        <v>15</v>
      </c>
      <c r="M204" s="2">
        <v>2</v>
      </c>
      <c r="Q204" s="2">
        <v>1</v>
      </c>
      <c r="S204" s="2">
        <v>5</v>
      </c>
      <c r="T204" s="2">
        <f t="shared" si="9"/>
        <v>72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T206" s="2">
        <f t="shared" si="9"/>
        <v>0</v>
      </c>
    </row>
    <row r="207" spans="1:20" x14ac:dyDescent="0.2">
      <c r="A207" s="4" t="s">
        <v>201</v>
      </c>
      <c r="C207" s="2">
        <v>1</v>
      </c>
      <c r="L207" s="2">
        <v>1</v>
      </c>
      <c r="T207" s="2">
        <f t="shared" si="9"/>
        <v>2</v>
      </c>
    </row>
    <row r="208" spans="1:20" x14ac:dyDescent="0.2">
      <c r="A208" s="4" t="s">
        <v>202</v>
      </c>
      <c r="E208" s="2">
        <v>1</v>
      </c>
      <c r="F208" s="2">
        <v>2</v>
      </c>
      <c r="T208" s="2">
        <f t="shared" si="9"/>
        <v>3</v>
      </c>
    </row>
    <row r="209" spans="1:20" x14ac:dyDescent="0.2">
      <c r="A209" s="4" t="s">
        <v>203</v>
      </c>
      <c r="C209" s="2">
        <v>1</v>
      </c>
      <c r="D209" s="2">
        <v>1</v>
      </c>
      <c r="F209" s="2">
        <v>6</v>
      </c>
      <c r="G209" s="2">
        <v>10</v>
      </c>
      <c r="L209" s="2">
        <v>7</v>
      </c>
      <c r="Q209" s="2">
        <v>2</v>
      </c>
      <c r="S209" s="2">
        <v>1</v>
      </c>
      <c r="T209" s="2">
        <f t="shared" si="9"/>
        <v>28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T212" s="2">
        <f>SUM(B212:S212)</f>
        <v>0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T216" s="2">
        <f>SUM(B216:S216)</f>
        <v>0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1</v>
      </c>
      <c r="M222" s="2">
        <v>1</v>
      </c>
      <c r="Q222" s="2">
        <v>2</v>
      </c>
      <c r="T222" s="2">
        <f>SUM(B222:S222)</f>
        <v>4</v>
      </c>
    </row>
    <row r="223" spans="1:20" x14ac:dyDescent="0.2">
      <c r="A223" s="3" t="s">
        <v>217</v>
      </c>
    </row>
    <row r="224" spans="1:20" x14ac:dyDescent="0.2">
      <c r="A224" s="4" t="s">
        <v>218</v>
      </c>
      <c r="T224" s="2">
        <f t="shared" ref="T224:T235" si="10">SUM(B224:S224)</f>
        <v>0</v>
      </c>
    </row>
    <row r="225" spans="1:20" x14ac:dyDescent="0.2">
      <c r="A225" s="4" t="s">
        <v>219</v>
      </c>
      <c r="G225" s="2">
        <v>1</v>
      </c>
      <c r="S225" s="2">
        <v>1</v>
      </c>
      <c r="T225" s="2">
        <f t="shared" si="10"/>
        <v>2</v>
      </c>
    </row>
    <row r="226" spans="1:20" x14ac:dyDescent="0.2">
      <c r="A226" s="4" t="s">
        <v>220</v>
      </c>
      <c r="D226" s="2">
        <v>5</v>
      </c>
      <c r="T226" s="2">
        <f t="shared" si="10"/>
        <v>5</v>
      </c>
    </row>
    <row r="227" spans="1:20" x14ac:dyDescent="0.2">
      <c r="A227" s="4" t="s">
        <v>221</v>
      </c>
      <c r="D227" s="2">
        <v>7</v>
      </c>
      <c r="H227" s="2">
        <v>11</v>
      </c>
      <c r="S227" s="2">
        <v>4</v>
      </c>
      <c r="T227" s="2">
        <f t="shared" si="10"/>
        <v>22</v>
      </c>
    </row>
    <row r="228" spans="1:20" x14ac:dyDescent="0.2">
      <c r="A228" s="4" t="s">
        <v>222</v>
      </c>
      <c r="T228" s="2">
        <f t="shared" si="10"/>
        <v>0</v>
      </c>
    </row>
    <row r="229" spans="1:20" x14ac:dyDescent="0.2">
      <c r="A229" s="4" t="s">
        <v>223</v>
      </c>
      <c r="T229" s="2">
        <f t="shared" si="10"/>
        <v>0</v>
      </c>
    </row>
    <row r="230" spans="1:20" x14ac:dyDescent="0.2">
      <c r="A230" s="4" t="s">
        <v>224</v>
      </c>
      <c r="E230" s="2">
        <v>16</v>
      </c>
      <c r="T230" s="2">
        <f t="shared" si="10"/>
        <v>16</v>
      </c>
    </row>
    <row r="231" spans="1:20" x14ac:dyDescent="0.2">
      <c r="A231" s="4" t="s">
        <v>225</v>
      </c>
      <c r="D231" s="2">
        <v>2</v>
      </c>
      <c r="I231" s="2">
        <v>1</v>
      </c>
      <c r="T231" s="2">
        <f t="shared" si="10"/>
        <v>3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D233" s="2">
        <v>9</v>
      </c>
      <c r="F233" s="2">
        <v>5</v>
      </c>
      <c r="G233" s="2">
        <v>4</v>
      </c>
      <c r="H233" s="2">
        <v>29</v>
      </c>
      <c r="I233" s="2">
        <v>4</v>
      </c>
      <c r="L233" s="2">
        <v>3</v>
      </c>
      <c r="S233" s="2">
        <v>25</v>
      </c>
      <c r="T233" s="2">
        <f t="shared" si="10"/>
        <v>79</v>
      </c>
    </row>
    <row r="234" spans="1:20" x14ac:dyDescent="0.2">
      <c r="A234" s="4" t="s">
        <v>228</v>
      </c>
      <c r="T234" s="2">
        <f t="shared" si="10"/>
        <v>0</v>
      </c>
    </row>
    <row r="235" spans="1:20" x14ac:dyDescent="0.2">
      <c r="A235" s="4" t="s">
        <v>229</v>
      </c>
      <c r="T235" s="2">
        <f t="shared" si="10"/>
        <v>0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C238" s="2">
        <v>2</v>
      </c>
      <c r="H238" s="2">
        <v>3</v>
      </c>
      <c r="I238" s="2">
        <v>2</v>
      </c>
      <c r="L238" s="2">
        <v>4</v>
      </c>
      <c r="M238" s="2">
        <v>1</v>
      </c>
      <c r="S238" s="2">
        <v>2</v>
      </c>
      <c r="T238" s="2">
        <f t="shared" ref="T238:T248" si="11">SUM(B238:S238)</f>
        <v>14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E240" s="2">
        <v>5</v>
      </c>
      <c r="T240" s="2">
        <f t="shared" si="11"/>
        <v>5</v>
      </c>
    </row>
    <row r="241" spans="1:20" x14ac:dyDescent="0.2">
      <c r="A241" s="4" t="s">
        <v>234</v>
      </c>
      <c r="T241" s="2">
        <f t="shared" si="11"/>
        <v>0</v>
      </c>
    </row>
    <row r="242" spans="1:20" x14ac:dyDescent="0.2">
      <c r="A242" s="4" t="s">
        <v>235</v>
      </c>
      <c r="C242" s="2">
        <v>2</v>
      </c>
      <c r="E242" s="2">
        <v>12</v>
      </c>
      <c r="F242" s="2">
        <v>3</v>
      </c>
      <c r="G242" s="2">
        <v>18</v>
      </c>
      <c r="L242" s="2">
        <v>4</v>
      </c>
      <c r="M242" s="2">
        <v>1</v>
      </c>
      <c r="Q242" s="2">
        <v>3</v>
      </c>
      <c r="S242" s="2">
        <v>1</v>
      </c>
      <c r="T242" s="2">
        <f t="shared" si="11"/>
        <v>44</v>
      </c>
    </row>
    <row r="243" spans="1:20" x14ac:dyDescent="0.2">
      <c r="A243" s="4" t="s">
        <v>236</v>
      </c>
      <c r="T243" s="2">
        <f t="shared" si="11"/>
        <v>0</v>
      </c>
    </row>
    <row r="244" spans="1:20" x14ac:dyDescent="0.2">
      <c r="A244" s="4" t="s">
        <v>237</v>
      </c>
      <c r="G244" s="2">
        <v>1</v>
      </c>
      <c r="T244" s="2">
        <f t="shared" si="11"/>
        <v>1</v>
      </c>
    </row>
    <row r="245" spans="1:20" x14ac:dyDescent="0.2">
      <c r="A245" s="4" t="s">
        <v>238</v>
      </c>
      <c r="G245" s="2">
        <v>7</v>
      </c>
      <c r="S245" s="2">
        <v>1</v>
      </c>
      <c r="T245" s="2">
        <f t="shared" si="11"/>
        <v>8</v>
      </c>
    </row>
    <row r="246" spans="1:20" x14ac:dyDescent="0.2">
      <c r="A246" s="4" t="s">
        <v>239</v>
      </c>
      <c r="C246" s="2">
        <v>6</v>
      </c>
      <c r="D246" s="2">
        <v>4</v>
      </c>
      <c r="E246" s="2">
        <v>10</v>
      </c>
      <c r="F246" s="2">
        <v>5</v>
      </c>
      <c r="G246" s="2">
        <v>12</v>
      </c>
      <c r="H246" s="2">
        <v>5</v>
      </c>
      <c r="I246" s="2">
        <v>3</v>
      </c>
      <c r="L246" s="2">
        <v>10</v>
      </c>
      <c r="M246" s="2">
        <v>4</v>
      </c>
      <c r="S246" s="2">
        <v>13</v>
      </c>
      <c r="T246" s="2">
        <f t="shared" si="11"/>
        <v>72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0</v>
      </c>
      <c r="C257" s="2">
        <f t="shared" si="12"/>
        <v>30</v>
      </c>
      <c r="D257" s="2">
        <f t="shared" si="12"/>
        <v>87</v>
      </c>
      <c r="E257" s="2">
        <f t="shared" si="12"/>
        <v>144</v>
      </c>
      <c r="F257" s="2">
        <f t="shared" si="12"/>
        <v>78</v>
      </c>
      <c r="G257" s="2">
        <f t="shared" si="12"/>
        <v>324</v>
      </c>
      <c r="H257" s="2">
        <f t="shared" si="12"/>
        <v>133</v>
      </c>
      <c r="I257" s="2">
        <f t="shared" si="12"/>
        <v>20</v>
      </c>
      <c r="J257" s="2">
        <f t="shared" si="12"/>
        <v>0</v>
      </c>
      <c r="K257" s="2">
        <f t="shared" si="12"/>
        <v>0</v>
      </c>
      <c r="L257" s="2">
        <f t="shared" si="12"/>
        <v>104</v>
      </c>
      <c r="M257" s="2">
        <f t="shared" si="12"/>
        <v>37</v>
      </c>
      <c r="N257" s="2">
        <f t="shared" si="12"/>
        <v>0</v>
      </c>
      <c r="O257" s="2">
        <f t="shared" si="12"/>
        <v>0</v>
      </c>
      <c r="P257" s="2">
        <f t="shared" si="12"/>
        <v>0</v>
      </c>
      <c r="Q257" s="2">
        <f t="shared" si="12"/>
        <v>109</v>
      </c>
      <c r="R257" s="2">
        <f t="shared" si="12"/>
        <v>0</v>
      </c>
      <c r="S257" s="2">
        <f t="shared" si="12"/>
        <v>99</v>
      </c>
      <c r="T257" s="2">
        <f t="shared" si="12"/>
        <v>1165</v>
      </c>
    </row>
    <row r="258" spans="1:20" x14ac:dyDescent="0.2">
      <c r="A258" t="s">
        <v>248</v>
      </c>
      <c r="B258" s="2">
        <f t="shared" ref="B258:S258" si="13">COUNT(B3:B255)</f>
        <v>0</v>
      </c>
      <c r="C258" s="2">
        <f t="shared" si="13"/>
        <v>11</v>
      </c>
      <c r="D258" s="2">
        <f t="shared" si="13"/>
        <v>24</v>
      </c>
      <c r="E258" s="2">
        <f t="shared" si="13"/>
        <v>37</v>
      </c>
      <c r="F258" s="2">
        <f t="shared" si="13"/>
        <v>22</v>
      </c>
      <c r="G258" s="2">
        <f t="shared" si="13"/>
        <v>43</v>
      </c>
      <c r="H258" s="2">
        <f t="shared" si="13"/>
        <v>20</v>
      </c>
      <c r="I258" s="2">
        <f t="shared" si="13"/>
        <v>10</v>
      </c>
      <c r="J258" s="2">
        <f t="shared" si="13"/>
        <v>0</v>
      </c>
      <c r="K258" s="2">
        <f t="shared" si="13"/>
        <v>0</v>
      </c>
      <c r="L258" s="2">
        <f t="shared" si="13"/>
        <v>26</v>
      </c>
      <c r="M258" s="2">
        <f t="shared" si="13"/>
        <v>20</v>
      </c>
      <c r="N258" s="2">
        <f t="shared" si="13"/>
        <v>0</v>
      </c>
      <c r="O258" s="2">
        <f t="shared" si="13"/>
        <v>0</v>
      </c>
      <c r="P258" s="2">
        <f t="shared" si="13"/>
        <v>0</v>
      </c>
      <c r="Q258" s="2">
        <f t="shared" si="13"/>
        <v>24</v>
      </c>
      <c r="R258" s="2">
        <f t="shared" si="13"/>
        <v>0</v>
      </c>
      <c r="S258" s="2">
        <f t="shared" si="13"/>
        <v>23</v>
      </c>
      <c r="T258" s="48">
        <f>COUNTIF(T4:T255,"&gt;0")</f>
        <v>78</v>
      </c>
    </row>
    <row r="262" spans="1:20" x14ac:dyDescent="0.2">
      <c r="A262" t="s">
        <v>259</v>
      </c>
    </row>
    <row r="263" spans="1:20" x14ac:dyDescent="0.2">
      <c r="A263" t="s">
        <v>260</v>
      </c>
    </row>
    <row r="264" spans="1:20" x14ac:dyDescent="0.2">
      <c r="A264" t="s">
        <v>261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9" activePane="bottomRight" state="frozen"/>
      <selection activeCell="U254" sqref="U254"/>
      <selection pane="topRight" activeCell="U254" sqref="U254"/>
      <selection pane="bottomLeft" activeCell="U254" sqref="U254"/>
      <selection pane="bottomRight" activeCell="A167" sqref="A167:IV167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367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1</v>
      </c>
      <c r="T5" s="2">
        <f>SUM(B5:S5)</f>
        <v>1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G8" s="2">
        <v>2</v>
      </c>
      <c r="T8" s="2">
        <f>SUM(B8:S8)</f>
        <v>2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G10" s="2">
        <v>1</v>
      </c>
      <c r="T10" s="2">
        <f>SUM(B10:S10)</f>
        <v>1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8</v>
      </c>
      <c r="T17" s="2">
        <f t="shared" ref="T17:T38" si="0">SUM(B17:S17)</f>
        <v>8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1</v>
      </c>
      <c r="F20" s="2">
        <v>2</v>
      </c>
      <c r="G20" s="2">
        <v>30</v>
      </c>
      <c r="P20" s="2">
        <v>3</v>
      </c>
      <c r="T20" s="2">
        <f t="shared" si="0"/>
        <v>36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F23" s="2">
        <v>1</v>
      </c>
      <c r="P23" s="2">
        <v>2</v>
      </c>
      <c r="T23" s="2">
        <f t="shared" si="0"/>
        <v>3</v>
      </c>
    </row>
    <row r="24" spans="1:20" x14ac:dyDescent="0.2">
      <c r="A24" t="s">
        <v>21</v>
      </c>
      <c r="G24" s="2">
        <v>2</v>
      </c>
      <c r="T24" s="2">
        <f t="shared" si="0"/>
        <v>2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H28" s="2">
        <v>1</v>
      </c>
      <c r="T28" s="2">
        <f t="shared" si="0"/>
        <v>1</v>
      </c>
    </row>
    <row r="29" spans="1:20" x14ac:dyDescent="0.2">
      <c r="A29" t="s">
        <v>26</v>
      </c>
      <c r="Q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1</v>
      </c>
      <c r="G33" s="2">
        <v>19</v>
      </c>
      <c r="T33" s="2">
        <f t="shared" si="0"/>
        <v>20</v>
      </c>
    </row>
    <row r="34" spans="1:20" x14ac:dyDescent="0.2">
      <c r="A34" t="s">
        <v>31</v>
      </c>
      <c r="G34" s="2">
        <v>6</v>
      </c>
      <c r="P34" s="2">
        <v>3</v>
      </c>
      <c r="T34" s="2">
        <f t="shared" si="0"/>
        <v>9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I37" s="2">
        <v>3</v>
      </c>
      <c r="T37" s="2">
        <f t="shared" si="0"/>
        <v>3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K42" s="2">
        <v>1</v>
      </c>
      <c r="T42" s="2">
        <f t="shared" si="1"/>
        <v>1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D47" s="2">
        <v>3</v>
      </c>
      <c r="K47" s="2">
        <v>1</v>
      </c>
      <c r="R47" s="2">
        <v>1</v>
      </c>
      <c r="T47" s="2">
        <f t="shared" si="1"/>
        <v>5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G50" s="2">
        <v>1</v>
      </c>
      <c r="T50" s="2">
        <f t="shared" si="1"/>
        <v>1</v>
      </c>
    </row>
    <row r="51" spans="1:20" x14ac:dyDescent="0.2">
      <c r="A51" t="s">
        <v>48</v>
      </c>
      <c r="T51" s="2">
        <f t="shared" si="1"/>
        <v>0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51</v>
      </c>
      <c r="D54" s="2">
        <v>1</v>
      </c>
      <c r="T54" s="2">
        <f t="shared" si="1"/>
        <v>1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H57" s="2">
        <v>13</v>
      </c>
      <c r="N57" s="2">
        <v>1</v>
      </c>
      <c r="R57" s="2">
        <v>1</v>
      </c>
      <c r="T57" s="2">
        <f>SUM(B57:S57)</f>
        <v>15</v>
      </c>
    </row>
    <row r="58" spans="1:20" x14ac:dyDescent="0.2">
      <c r="A58" t="s">
        <v>55</v>
      </c>
      <c r="B58" s="2">
        <v>3</v>
      </c>
      <c r="D58" s="2">
        <v>1</v>
      </c>
      <c r="J58" s="2">
        <v>2</v>
      </c>
      <c r="K58" s="2">
        <v>3</v>
      </c>
      <c r="R58" s="2">
        <v>1</v>
      </c>
      <c r="T58" s="2">
        <f>SUM(B58:S58)</f>
        <v>10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E61" s="2">
        <v>1</v>
      </c>
      <c r="T61" s="2">
        <f>SUM(B61:S61)</f>
        <v>1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E69" s="2">
        <v>1</v>
      </c>
      <c r="T69" s="2">
        <f t="shared" ref="T69:T81" si="2">SUM(B69:S69)</f>
        <v>1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E73" s="2">
        <v>1</v>
      </c>
      <c r="F73" s="2">
        <v>1</v>
      </c>
      <c r="G73" s="2">
        <v>3</v>
      </c>
      <c r="I73" s="2">
        <v>3</v>
      </c>
      <c r="K73" s="2">
        <v>2</v>
      </c>
      <c r="P73" s="2">
        <v>3</v>
      </c>
      <c r="R73" s="2">
        <v>2</v>
      </c>
      <c r="T73" s="2">
        <f t="shared" si="2"/>
        <v>15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4">SUM(B95:S95)</f>
        <v>0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G97" s="2">
        <v>1</v>
      </c>
      <c r="T97" s="2">
        <f t="shared" si="4"/>
        <v>1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N99" s="2">
        <v>2</v>
      </c>
      <c r="T99" s="2">
        <f t="shared" si="4"/>
        <v>2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H107" s="2">
        <v>3</v>
      </c>
      <c r="I107" s="2">
        <v>1</v>
      </c>
      <c r="O107" s="2">
        <v>1</v>
      </c>
      <c r="R107" s="2">
        <v>1</v>
      </c>
      <c r="T107" s="2">
        <f>SUM(B107:S107)</f>
        <v>6</v>
      </c>
    </row>
    <row r="108" spans="1:20" x14ac:dyDescent="0.2">
      <c r="A108" t="s">
        <v>103</v>
      </c>
      <c r="K108" s="2">
        <v>2</v>
      </c>
      <c r="T108" s="2">
        <f>SUM(B108:S108)</f>
        <v>2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2</v>
      </c>
      <c r="T111" s="2">
        <f>SUM(B111:S111)</f>
        <v>2</v>
      </c>
    </row>
    <row r="112" spans="1:20" x14ac:dyDescent="0.2">
      <c r="A112" t="s">
        <v>107</v>
      </c>
      <c r="C112" s="2">
        <v>1</v>
      </c>
      <c r="D112" s="2">
        <v>2</v>
      </c>
      <c r="E112" s="2">
        <v>1</v>
      </c>
      <c r="H112" s="2">
        <v>2</v>
      </c>
      <c r="I112" s="2">
        <v>11</v>
      </c>
      <c r="J112" s="2">
        <v>1</v>
      </c>
      <c r="K112" s="2">
        <v>1</v>
      </c>
      <c r="R112" s="2">
        <v>2</v>
      </c>
      <c r="T112" s="2">
        <f>SUM(B112:S112)</f>
        <v>21</v>
      </c>
    </row>
    <row r="113" spans="1:20" x14ac:dyDescent="0.2">
      <c r="A113" s="3" t="s">
        <v>108</v>
      </c>
    </row>
    <row r="114" spans="1:20" x14ac:dyDescent="0.2">
      <c r="A114" t="s">
        <v>109</v>
      </c>
      <c r="G114" s="2">
        <v>1</v>
      </c>
      <c r="T114" s="2">
        <f>SUM(B114:S114)</f>
        <v>1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C117" s="2">
        <v>1</v>
      </c>
      <c r="G117" s="2">
        <v>3</v>
      </c>
      <c r="H117" s="2">
        <v>4</v>
      </c>
      <c r="I117" s="2">
        <v>1</v>
      </c>
      <c r="K117" s="2">
        <v>2</v>
      </c>
      <c r="P117" s="2">
        <v>1</v>
      </c>
      <c r="R117" s="2">
        <v>2</v>
      </c>
      <c r="T117" s="2">
        <f t="shared" si="5"/>
        <v>14</v>
      </c>
    </row>
    <row r="118" spans="1:20" x14ac:dyDescent="0.2">
      <c r="A118" s="4" t="s">
        <v>113</v>
      </c>
      <c r="G118" s="2">
        <v>3</v>
      </c>
      <c r="I118" s="2">
        <v>2</v>
      </c>
      <c r="T118" s="2">
        <f t="shared" si="5"/>
        <v>5</v>
      </c>
    </row>
    <row r="119" spans="1:20" x14ac:dyDescent="0.2">
      <c r="A119" s="4" t="s">
        <v>114</v>
      </c>
      <c r="T119" s="2">
        <f t="shared" si="5"/>
        <v>0</v>
      </c>
    </row>
    <row r="120" spans="1:20" x14ac:dyDescent="0.2">
      <c r="A120" s="4" t="s">
        <v>115</v>
      </c>
      <c r="H120" s="2">
        <v>1</v>
      </c>
      <c r="T120" s="2">
        <f t="shared" si="5"/>
        <v>1</v>
      </c>
    </row>
    <row r="121" spans="1:20" x14ac:dyDescent="0.2">
      <c r="A121" s="4" t="s">
        <v>116</v>
      </c>
      <c r="D121" s="2">
        <v>2</v>
      </c>
      <c r="E121" s="2">
        <v>1</v>
      </c>
      <c r="G121" s="2">
        <v>3</v>
      </c>
      <c r="I121" s="2">
        <v>2</v>
      </c>
      <c r="J121" s="2">
        <v>3</v>
      </c>
      <c r="P121" s="2">
        <v>3</v>
      </c>
      <c r="T121" s="2">
        <f t="shared" si="5"/>
        <v>14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G123" s="2">
        <v>1</v>
      </c>
      <c r="H123" s="2">
        <v>2</v>
      </c>
      <c r="O123" s="2">
        <v>3</v>
      </c>
      <c r="P123" s="2">
        <v>2</v>
      </c>
      <c r="R123" s="2">
        <v>1</v>
      </c>
      <c r="T123" s="2">
        <f t="shared" si="5"/>
        <v>9</v>
      </c>
    </row>
    <row r="124" spans="1:20" x14ac:dyDescent="0.2">
      <c r="A124" s="4" t="s">
        <v>119</v>
      </c>
      <c r="T124" s="2">
        <f t="shared" si="5"/>
        <v>0</v>
      </c>
    </row>
    <row r="125" spans="1:20" x14ac:dyDescent="0.2">
      <c r="A125" s="4" t="s">
        <v>120</v>
      </c>
      <c r="C125" s="2">
        <v>4</v>
      </c>
      <c r="D125" s="2">
        <v>4</v>
      </c>
      <c r="G125" s="2">
        <v>2</v>
      </c>
      <c r="H125" s="2">
        <v>1</v>
      </c>
      <c r="I125" s="2">
        <v>1</v>
      </c>
      <c r="J125" s="2">
        <v>1</v>
      </c>
      <c r="K125" s="2">
        <v>1</v>
      </c>
      <c r="O125" s="2">
        <v>1</v>
      </c>
      <c r="T125" s="2">
        <f t="shared" si="5"/>
        <v>15</v>
      </c>
    </row>
    <row r="126" spans="1:20" x14ac:dyDescent="0.2">
      <c r="A126" s="4" t="s">
        <v>121</v>
      </c>
      <c r="D126" s="2">
        <v>2</v>
      </c>
      <c r="G126" s="2">
        <v>2</v>
      </c>
      <c r="K126" s="2">
        <v>1</v>
      </c>
      <c r="R126" s="2">
        <v>1</v>
      </c>
      <c r="T126" s="2">
        <f t="shared" si="5"/>
        <v>6</v>
      </c>
    </row>
    <row r="127" spans="1:20" x14ac:dyDescent="0.2">
      <c r="A127" s="3" t="s">
        <v>122</v>
      </c>
    </row>
    <row r="128" spans="1:20" x14ac:dyDescent="0.2">
      <c r="A128" s="4" t="s">
        <v>123</v>
      </c>
      <c r="B128" s="2">
        <v>2</v>
      </c>
      <c r="C128" s="2">
        <v>1</v>
      </c>
      <c r="D128" s="2">
        <v>7</v>
      </c>
      <c r="H128" s="2">
        <v>1</v>
      </c>
      <c r="J128" s="2">
        <v>2</v>
      </c>
      <c r="K128" s="2">
        <v>3</v>
      </c>
      <c r="O128" s="2">
        <v>2</v>
      </c>
      <c r="P128" s="2">
        <v>3</v>
      </c>
      <c r="R128" s="2">
        <v>4</v>
      </c>
      <c r="T128" s="2">
        <f t="shared" ref="T128:T137" si="6">SUM(B128:S128)</f>
        <v>25</v>
      </c>
    </row>
    <row r="129" spans="1:20" x14ac:dyDescent="0.2">
      <c r="A129" s="4" t="s">
        <v>124</v>
      </c>
      <c r="E129" s="2">
        <v>1</v>
      </c>
      <c r="I129" s="2">
        <v>6</v>
      </c>
      <c r="K129" s="2">
        <v>3</v>
      </c>
      <c r="T129" s="2">
        <f t="shared" si="6"/>
        <v>10</v>
      </c>
    </row>
    <row r="130" spans="1:20" x14ac:dyDescent="0.2">
      <c r="A130" s="4" t="s">
        <v>125</v>
      </c>
      <c r="E130" s="2">
        <v>1</v>
      </c>
      <c r="G130" s="2">
        <v>3</v>
      </c>
      <c r="I130" s="2">
        <v>5</v>
      </c>
      <c r="P130" s="2">
        <v>1</v>
      </c>
      <c r="T130" s="2">
        <f t="shared" si="6"/>
        <v>10</v>
      </c>
    </row>
    <row r="131" spans="1:20" x14ac:dyDescent="0.2">
      <c r="A131" s="4" t="s">
        <v>126</v>
      </c>
      <c r="G131" s="2">
        <v>1</v>
      </c>
      <c r="I131" s="2">
        <v>7</v>
      </c>
      <c r="K131" s="2">
        <v>1</v>
      </c>
      <c r="N131" s="2">
        <v>4</v>
      </c>
      <c r="T131" s="2">
        <f t="shared" si="6"/>
        <v>13</v>
      </c>
    </row>
    <row r="132" spans="1:20" x14ac:dyDescent="0.2">
      <c r="A132" s="4" t="s">
        <v>127</v>
      </c>
      <c r="T132" s="2">
        <f t="shared" si="6"/>
        <v>0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O134" s="2">
        <v>2</v>
      </c>
      <c r="T134" s="2">
        <f t="shared" si="6"/>
        <v>2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T137" s="2">
        <f t="shared" si="6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1</v>
      </c>
      <c r="F141" s="2">
        <v>1</v>
      </c>
      <c r="I141" s="2">
        <v>3</v>
      </c>
      <c r="T141" s="2">
        <f t="shared" ref="T141:T146" si="7">SUM(B141:S141)</f>
        <v>5</v>
      </c>
    </row>
    <row r="142" spans="1:20" x14ac:dyDescent="0.2">
      <c r="A142" s="4" t="s">
        <v>137</v>
      </c>
      <c r="E142" s="2">
        <v>1</v>
      </c>
      <c r="F142" s="2">
        <v>1</v>
      </c>
      <c r="I142" s="2">
        <v>1</v>
      </c>
      <c r="N142" s="2">
        <v>2</v>
      </c>
      <c r="T142" s="2">
        <f t="shared" si="7"/>
        <v>5</v>
      </c>
    </row>
    <row r="143" spans="1:20" x14ac:dyDescent="0.2">
      <c r="A143" s="4" t="s">
        <v>138</v>
      </c>
      <c r="F143" s="2">
        <v>1</v>
      </c>
      <c r="I143" s="2">
        <v>6</v>
      </c>
      <c r="O143" s="2">
        <v>1</v>
      </c>
      <c r="R143" s="2">
        <v>1</v>
      </c>
      <c r="T143" s="2">
        <f t="shared" si="7"/>
        <v>9</v>
      </c>
    </row>
    <row r="144" spans="1:20" x14ac:dyDescent="0.2">
      <c r="A144" s="4" t="s">
        <v>139</v>
      </c>
      <c r="D144" s="2">
        <v>1</v>
      </c>
      <c r="T144" s="2">
        <f t="shared" si="7"/>
        <v>1</v>
      </c>
    </row>
    <row r="145" spans="1:20" x14ac:dyDescent="0.2">
      <c r="A145" s="4" t="s">
        <v>140</v>
      </c>
      <c r="E145" s="2">
        <v>1</v>
      </c>
      <c r="K145" s="2">
        <v>6</v>
      </c>
      <c r="T145" s="2">
        <f t="shared" si="7"/>
        <v>7</v>
      </c>
    </row>
    <row r="146" spans="1:20" x14ac:dyDescent="0.2">
      <c r="A146" s="4" t="s">
        <v>141</v>
      </c>
      <c r="C146" s="2">
        <v>2</v>
      </c>
      <c r="D146" s="2">
        <v>8</v>
      </c>
      <c r="E146" s="2">
        <v>1</v>
      </c>
      <c r="F146" s="2">
        <v>1</v>
      </c>
      <c r="G146" s="2">
        <v>1</v>
      </c>
      <c r="K146" s="2">
        <v>6</v>
      </c>
      <c r="N146" s="2">
        <v>7</v>
      </c>
      <c r="T146" s="2">
        <f t="shared" si="7"/>
        <v>26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B149" s="2">
        <v>7</v>
      </c>
      <c r="C149" s="2">
        <v>2</v>
      </c>
      <c r="D149" s="2">
        <v>3</v>
      </c>
      <c r="G149" s="2">
        <v>2</v>
      </c>
      <c r="H149" s="2">
        <v>23</v>
      </c>
      <c r="J149" s="2">
        <v>2</v>
      </c>
      <c r="K149" s="2">
        <v>3</v>
      </c>
      <c r="N149" s="2">
        <v>1</v>
      </c>
      <c r="P149" s="2">
        <v>5</v>
      </c>
      <c r="T149" s="2">
        <f t="shared" si="8"/>
        <v>48</v>
      </c>
    </row>
    <row r="150" spans="1:20" x14ac:dyDescent="0.2">
      <c r="A150" s="4" t="s">
        <v>145</v>
      </c>
      <c r="D150" s="2">
        <v>1</v>
      </c>
      <c r="F150" s="2">
        <v>1</v>
      </c>
      <c r="T150" s="2">
        <f t="shared" si="8"/>
        <v>2</v>
      </c>
    </row>
    <row r="151" spans="1:20" x14ac:dyDescent="0.2">
      <c r="A151" s="4" t="s">
        <v>146</v>
      </c>
      <c r="B151" s="2">
        <v>2</v>
      </c>
      <c r="D151" s="2">
        <v>19</v>
      </c>
      <c r="E151" s="2">
        <v>1</v>
      </c>
      <c r="F151" s="2">
        <v>1</v>
      </c>
      <c r="G151" s="2">
        <v>11</v>
      </c>
      <c r="H151" s="2">
        <v>1</v>
      </c>
      <c r="J151" s="2">
        <v>2</v>
      </c>
      <c r="K151" s="2">
        <v>1</v>
      </c>
      <c r="T151" s="2">
        <f t="shared" si="8"/>
        <v>38</v>
      </c>
    </row>
    <row r="152" spans="1:20" x14ac:dyDescent="0.2">
      <c r="A152" s="4" t="s">
        <v>147</v>
      </c>
      <c r="C152" s="2">
        <v>2</v>
      </c>
      <c r="D152" s="2">
        <v>2</v>
      </c>
      <c r="E152" s="2">
        <v>1</v>
      </c>
      <c r="F152" s="2">
        <v>1</v>
      </c>
      <c r="G152" s="2">
        <v>11</v>
      </c>
      <c r="H152" s="2">
        <v>1</v>
      </c>
      <c r="K152" s="2">
        <v>2</v>
      </c>
      <c r="P152" s="2">
        <v>1</v>
      </c>
      <c r="T152" s="2">
        <f t="shared" si="8"/>
        <v>21</v>
      </c>
    </row>
    <row r="153" spans="1:20" x14ac:dyDescent="0.2">
      <c r="A153" s="4" t="s">
        <v>148</v>
      </c>
      <c r="B153" s="2">
        <v>1</v>
      </c>
      <c r="D153" s="2">
        <v>9</v>
      </c>
      <c r="E153" s="2">
        <v>1</v>
      </c>
      <c r="F153" s="2">
        <v>1</v>
      </c>
      <c r="G153" s="2">
        <v>6</v>
      </c>
      <c r="H153" s="2">
        <v>5</v>
      </c>
      <c r="I153" s="2">
        <v>3</v>
      </c>
      <c r="J153" s="2">
        <v>1</v>
      </c>
      <c r="K153" s="2">
        <v>8</v>
      </c>
      <c r="N153" s="2">
        <v>1</v>
      </c>
      <c r="O153" s="2">
        <v>1</v>
      </c>
      <c r="T153" s="2">
        <f t="shared" si="8"/>
        <v>37</v>
      </c>
    </row>
    <row r="154" spans="1:20" x14ac:dyDescent="0.2">
      <c r="A154" s="3" t="s">
        <v>149</v>
      </c>
    </row>
    <row r="155" spans="1:20" x14ac:dyDescent="0.2">
      <c r="A155" s="4" t="s">
        <v>150</v>
      </c>
      <c r="D155" s="2">
        <v>1</v>
      </c>
      <c r="F155" s="2">
        <v>2</v>
      </c>
      <c r="G155" s="2">
        <v>4</v>
      </c>
      <c r="J155" s="2">
        <v>2</v>
      </c>
      <c r="T155" s="2">
        <f>SUM(B155:S155)</f>
        <v>9</v>
      </c>
    </row>
    <row r="156" spans="1:20" x14ac:dyDescent="0.2">
      <c r="A156" s="4" t="s">
        <v>151</v>
      </c>
      <c r="B156" s="2">
        <v>5</v>
      </c>
      <c r="D156" s="2">
        <v>8</v>
      </c>
      <c r="G156" s="2">
        <v>1</v>
      </c>
      <c r="O156" s="2">
        <v>2</v>
      </c>
      <c r="T156" s="2">
        <f>SUM(B156:S156)</f>
        <v>16</v>
      </c>
    </row>
    <row r="157" spans="1:20" x14ac:dyDescent="0.2">
      <c r="A157" s="4" t="s">
        <v>152</v>
      </c>
      <c r="B157" s="2">
        <v>2</v>
      </c>
      <c r="T157" s="2">
        <f>SUM(B157:S157)</f>
        <v>2</v>
      </c>
    </row>
    <row r="158" spans="1:20" x14ac:dyDescent="0.2">
      <c r="A158" s="4" t="s">
        <v>153</v>
      </c>
      <c r="G158" s="2">
        <v>8</v>
      </c>
      <c r="I158" s="2">
        <v>3</v>
      </c>
      <c r="J158" s="2">
        <v>2</v>
      </c>
      <c r="K158" s="2">
        <v>12</v>
      </c>
      <c r="N158" s="2">
        <v>3</v>
      </c>
      <c r="Q158" s="2">
        <v>6</v>
      </c>
      <c r="T158" s="2">
        <f>SUM(B158:S158)</f>
        <v>34</v>
      </c>
    </row>
    <row r="159" spans="1:20" x14ac:dyDescent="0.2">
      <c r="A159" s="3" t="s">
        <v>154</v>
      </c>
    </row>
    <row r="160" spans="1:20" x14ac:dyDescent="0.2">
      <c r="A160" s="4" t="s">
        <v>155</v>
      </c>
      <c r="B160" s="2">
        <v>2</v>
      </c>
      <c r="C160" s="2">
        <v>2</v>
      </c>
      <c r="D160" s="2">
        <v>7</v>
      </c>
      <c r="E160" s="2">
        <v>1</v>
      </c>
      <c r="G160" s="2">
        <v>3</v>
      </c>
      <c r="H160" s="2">
        <v>5</v>
      </c>
      <c r="J160" s="2">
        <v>3</v>
      </c>
      <c r="K160" s="2">
        <v>18</v>
      </c>
      <c r="N160" s="2">
        <v>2</v>
      </c>
      <c r="O160" s="2">
        <v>9</v>
      </c>
      <c r="P160" s="2">
        <v>3</v>
      </c>
      <c r="R160" s="2">
        <v>2</v>
      </c>
      <c r="T160" s="2">
        <f>SUM(B160:S160)</f>
        <v>57</v>
      </c>
    </row>
    <row r="161" spans="1:20" x14ac:dyDescent="0.2">
      <c r="A161" s="4" t="s">
        <v>156</v>
      </c>
      <c r="F161" s="2">
        <v>1</v>
      </c>
      <c r="H161" s="2">
        <v>3</v>
      </c>
      <c r="K161" s="2">
        <v>1</v>
      </c>
      <c r="R161" s="2">
        <v>1</v>
      </c>
      <c r="T161" s="2">
        <f>SUM(B161:S161)</f>
        <v>6</v>
      </c>
    </row>
    <row r="162" spans="1:20" x14ac:dyDescent="0.2">
      <c r="A162" s="3" t="s">
        <v>157</v>
      </c>
    </row>
    <row r="163" spans="1:20" x14ac:dyDescent="0.2">
      <c r="A163" s="4" t="s">
        <v>158</v>
      </c>
      <c r="D163" s="2">
        <v>1</v>
      </c>
      <c r="G163" s="2">
        <v>1</v>
      </c>
      <c r="K163" s="2">
        <v>2</v>
      </c>
      <c r="O163" s="2">
        <v>2</v>
      </c>
      <c r="T163" s="2">
        <f>SUM(B163:S163)</f>
        <v>6</v>
      </c>
    </row>
    <row r="164" spans="1:20" x14ac:dyDescent="0.2">
      <c r="A164" s="3" t="s">
        <v>159</v>
      </c>
    </row>
    <row r="165" spans="1:20" x14ac:dyDescent="0.2">
      <c r="A165" s="4" t="s">
        <v>160</v>
      </c>
      <c r="T165" s="2">
        <f>SUM(B165:S165)</f>
        <v>0</v>
      </c>
    </row>
    <row r="166" spans="1:20" x14ac:dyDescent="0.2">
      <c r="A166" s="3" t="s">
        <v>161</v>
      </c>
    </row>
    <row r="167" spans="1:20" x14ac:dyDescent="0.2">
      <c r="A167" s="4" t="s">
        <v>162</v>
      </c>
      <c r="D167" s="2">
        <v>1</v>
      </c>
      <c r="T167" s="2">
        <f>SUM(B167:S167)</f>
        <v>1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C170" s="2">
        <v>1</v>
      </c>
      <c r="D170" s="2">
        <v>1</v>
      </c>
      <c r="G170" s="2">
        <v>3</v>
      </c>
      <c r="I170" s="2">
        <v>8</v>
      </c>
      <c r="J170" s="2">
        <v>6</v>
      </c>
      <c r="K170" s="2">
        <v>1</v>
      </c>
      <c r="N170" s="2">
        <v>7</v>
      </c>
      <c r="P170" s="2">
        <v>2</v>
      </c>
      <c r="Q170" s="2">
        <v>2</v>
      </c>
      <c r="R170" s="2">
        <v>2</v>
      </c>
      <c r="T170" s="2">
        <f>SUM(B170:S170)</f>
        <v>33</v>
      </c>
    </row>
    <row r="171" spans="1:20" x14ac:dyDescent="0.2">
      <c r="A171" s="3" t="s">
        <v>166</v>
      </c>
    </row>
    <row r="172" spans="1:20" x14ac:dyDescent="0.2">
      <c r="A172" s="4" t="s">
        <v>167</v>
      </c>
      <c r="B172" s="2">
        <v>8</v>
      </c>
      <c r="C172" s="2">
        <v>12</v>
      </c>
      <c r="D172" s="2">
        <v>15</v>
      </c>
      <c r="E172" s="2">
        <v>1</v>
      </c>
      <c r="G172" s="2">
        <v>3</v>
      </c>
      <c r="H172" s="2">
        <v>3</v>
      </c>
      <c r="I172" s="2">
        <v>1</v>
      </c>
      <c r="J172" s="2">
        <v>9</v>
      </c>
      <c r="K172" s="2">
        <v>20</v>
      </c>
      <c r="N172" s="2">
        <v>12</v>
      </c>
      <c r="O172" s="2">
        <v>7</v>
      </c>
      <c r="P172" s="2">
        <v>7</v>
      </c>
      <c r="Q172" s="2">
        <v>10</v>
      </c>
      <c r="T172" s="2">
        <f>SUM(B172:S172)</f>
        <v>108</v>
      </c>
    </row>
    <row r="173" spans="1:20" x14ac:dyDescent="0.2">
      <c r="A173" s="4" t="s">
        <v>168</v>
      </c>
      <c r="B173" s="2">
        <v>2</v>
      </c>
      <c r="C173" s="2">
        <v>6</v>
      </c>
      <c r="D173" s="2">
        <v>7</v>
      </c>
      <c r="E173" s="2">
        <v>1</v>
      </c>
      <c r="F173" s="2">
        <v>1</v>
      </c>
      <c r="G173" s="2">
        <v>4</v>
      </c>
      <c r="I173" s="2">
        <v>1</v>
      </c>
      <c r="J173" s="2">
        <v>7</v>
      </c>
      <c r="K173" s="2">
        <v>3</v>
      </c>
      <c r="O173" s="2">
        <v>3</v>
      </c>
      <c r="P173" s="2">
        <v>3</v>
      </c>
      <c r="R173" s="2">
        <v>1</v>
      </c>
      <c r="T173" s="2">
        <f>SUM(B173:S173)</f>
        <v>39</v>
      </c>
    </row>
    <row r="174" spans="1:20" x14ac:dyDescent="0.2">
      <c r="A174" s="3" t="s">
        <v>169</v>
      </c>
    </row>
    <row r="175" spans="1:20" x14ac:dyDescent="0.2">
      <c r="A175" s="4" t="s">
        <v>170</v>
      </c>
      <c r="D175" s="2">
        <v>1</v>
      </c>
      <c r="E175" s="2">
        <v>1</v>
      </c>
      <c r="T175" s="2">
        <f>SUM(B175:S175)</f>
        <v>2</v>
      </c>
    </row>
    <row r="176" spans="1:20" x14ac:dyDescent="0.2">
      <c r="A176" s="4" t="s">
        <v>171</v>
      </c>
      <c r="C176" s="2">
        <v>4</v>
      </c>
      <c r="D176" s="2">
        <v>6</v>
      </c>
      <c r="E176" s="2">
        <v>1</v>
      </c>
      <c r="G176" s="2">
        <v>6</v>
      </c>
      <c r="H176" s="2">
        <v>22</v>
      </c>
      <c r="I176" s="2">
        <v>6</v>
      </c>
      <c r="J176" s="2">
        <v>5</v>
      </c>
      <c r="K176" s="2">
        <v>12</v>
      </c>
      <c r="N176" s="2">
        <v>4</v>
      </c>
      <c r="O176" s="2">
        <v>4</v>
      </c>
      <c r="P176" s="2">
        <v>3</v>
      </c>
      <c r="Q176" s="2">
        <v>2</v>
      </c>
      <c r="R176" s="2">
        <v>10</v>
      </c>
      <c r="T176" s="2">
        <f>SUM(B176:S176)</f>
        <v>85</v>
      </c>
    </row>
    <row r="177" spans="1:20" x14ac:dyDescent="0.2">
      <c r="A177" s="4" t="s">
        <v>172</v>
      </c>
      <c r="B177" s="2">
        <v>9</v>
      </c>
      <c r="C177" s="2">
        <v>6</v>
      </c>
      <c r="D177" s="2">
        <v>34</v>
      </c>
      <c r="E177" s="2">
        <v>1</v>
      </c>
      <c r="G177" s="2">
        <v>1</v>
      </c>
      <c r="H177" s="2">
        <v>7</v>
      </c>
      <c r="J177" s="2">
        <v>5</v>
      </c>
      <c r="K177" s="2">
        <v>36</v>
      </c>
      <c r="N177" s="2">
        <v>11</v>
      </c>
      <c r="O177" s="2">
        <v>6</v>
      </c>
      <c r="T177" s="2">
        <f>SUM(B177:S177)</f>
        <v>116</v>
      </c>
    </row>
    <row r="178" spans="1:20" x14ac:dyDescent="0.2">
      <c r="A178" s="4" t="s">
        <v>173</v>
      </c>
      <c r="C178" s="2">
        <v>2</v>
      </c>
      <c r="D178" s="2">
        <v>11</v>
      </c>
      <c r="E178" s="2">
        <v>1</v>
      </c>
      <c r="F178" s="2">
        <v>1</v>
      </c>
      <c r="G178" s="2">
        <v>13</v>
      </c>
      <c r="H178" s="2">
        <v>9</v>
      </c>
      <c r="I178" s="2">
        <v>22</v>
      </c>
      <c r="J178" s="2">
        <v>1</v>
      </c>
      <c r="K178" s="2">
        <v>2</v>
      </c>
      <c r="N178" s="2">
        <v>2</v>
      </c>
      <c r="O178" s="2">
        <v>4</v>
      </c>
      <c r="P178" s="2">
        <v>2</v>
      </c>
      <c r="Q178" s="2">
        <v>7</v>
      </c>
      <c r="R178" s="2">
        <v>10</v>
      </c>
      <c r="T178" s="2">
        <f>SUM(B178:S178)</f>
        <v>87</v>
      </c>
    </row>
    <row r="179" spans="1:20" x14ac:dyDescent="0.2">
      <c r="A179" s="4" t="s">
        <v>174</v>
      </c>
      <c r="B179" s="2">
        <v>3</v>
      </c>
      <c r="G179" s="2">
        <v>4</v>
      </c>
      <c r="I179" s="2">
        <v>5</v>
      </c>
      <c r="J179" s="2">
        <v>2</v>
      </c>
      <c r="K179" s="2">
        <v>4</v>
      </c>
      <c r="N179" s="2">
        <v>7</v>
      </c>
      <c r="Q179" s="2">
        <v>4</v>
      </c>
      <c r="T179" s="2">
        <f>SUM(B179:S179)</f>
        <v>29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B182" s="2">
        <v>3</v>
      </c>
      <c r="D182" s="2">
        <v>8</v>
      </c>
      <c r="H182" s="2">
        <v>1</v>
      </c>
      <c r="T182" s="2">
        <f>SUM(B182:S182)</f>
        <v>12</v>
      </c>
    </row>
    <row r="183" spans="1:20" x14ac:dyDescent="0.2">
      <c r="A183" s="3" t="s">
        <v>178</v>
      </c>
    </row>
    <row r="184" spans="1:20" x14ac:dyDescent="0.2">
      <c r="A184" s="4" t="s">
        <v>179</v>
      </c>
      <c r="B184" s="2">
        <v>3</v>
      </c>
      <c r="D184" s="2">
        <v>4</v>
      </c>
      <c r="T184" s="2">
        <f>SUM(B184:S184)</f>
        <v>7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1</v>
      </c>
      <c r="F187" s="2">
        <v>1</v>
      </c>
      <c r="I187" s="2">
        <v>2</v>
      </c>
      <c r="T187" s="2">
        <f>SUM(B187:S187)</f>
        <v>4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255</v>
      </c>
      <c r="C192" s="2">
        <v>2</v>
      </c>
      <c r="I192" s="2">
        <v>2</v>
      </c>
      <c r="K192" s="2">
        <v>2</v>
      </c>
      <c r="O192" s="2">
        <v>2</v>
      </c>
      <c r="T192" s="2">
        <f>SUM(B192:S192)</f>
        <v>8</v>
      </c>
    </row>
    <row r="193" spans="1:20" x14ac:dyDescent="0.2">
      <c r="A193" s="7"/>
    </row>
    <row r="194" spans="1:20" x14ac:dyDescent="0.2">
      <c r="A194" s="4" t="s">
        <v>188</v>
      </c>
      <c r="D194" s="2">
        <v>1</v>
      </c>
      <c r="E194" s="2">
        <v>1</v>
      </c>
      <c r="G194" s="2">
        <v>1</v>
      </c>
      <c r="H194" s="2">
        <v>2</v>
      </c>
      <c r="I194" s="2">
        <v>12</v>
      </c>
      <c r="K194" s="2">
        <v>3</v>
      </c>
      <c r="N194" s="2">
        <v>1</v>
      </c>
      <c r="O194" s="2">
        <v>1</v>
      </c>
      <c r="P194" s="2">
        <v>2</v>
      </c>
      <c r="R194" s="2">
        <v>4</v>
      </c>
      <c r="T194" s="2">
        <f>SUM(B194:S194)</f>
        <v>28</v>
      </c>
    </row>
    <row r="195" spans="1:20" x14ac:dyDescent="0.2">
      <c r="A195" s="4" t="s">
        <v>189</v>
      </c>
      <c r="T195" s="2">
        <f>SUM(B195:S195)</f>
        <v>0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O198" s="2">
        <v>3</v>
      </c>
      <c r="T198" s="2">
        <f t="shared" ref="T198:T210" si="9">SUM(B198:S198)</f>
        <v>3</v>
      </c>
    </row>
    <row r="199" spans="1:20" x14ac:dyDescent="0.2">
      <c r="A199" s="4" t="s">
        <v>193</v>
      </c>
      <c r="H199" s="2">
        <v>2</v>
      </c>
      <c r="I199" s="2">
        <v>1</v>
      </c>
      <c r="T199" s="2">
        <f t="shared" si="9"/>
        <v>3</v>
      </c>
    </row>
    <row r="200" spans="1:20" x14ac:dyDescent="0.2">
      <c r="A200" s="4" t="s">
        <v>194</v>
      </c>
      <c r="G200" s="2">
        <v>2</v>
      </c>
      <c r="I200" s="2">
        <v>27</v>
      </c>
      <c r="J200" s="2">
        <v>2</v>
      </c>
      <c r="N200" s="2">
        <v>1</v>
      </c>
      <c r="P200" s="2">
        <v>2</v>
      </c>
      <c r="T200" s="2">
        <f t="shared" si="9"/>
        <v>34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B202" s="2">
        <v>10</v>
      </c>
      <c r="C202" s="2">
        <v>4</v>
      </c>
      <c r="D202" s="2">
        <v>13</v>
      </c>
      <c r="E202" s="2">
        <v>2</v>
      </c>
      <c r="G202" s="2">
        <v>14</v>
      </c>
      <c r="H202" s="2">
        <v>6</v>
      </c>
      <c r="I202" s="2">
        <v>1</v>
      </c>
      <c r="J202" s="2">
        <v>9</v>
      </c>
      <c r="K202" s="2">
        <v>3</v>
      </c>
      <c r="O202" s="2">
        <v>7</v>
      </c>
      <c r="P202" s="2">
        <v>9</v>
      </c>
      <c r="Q202" s="2">
        <v>3</v>
      </c>
      <c r="R202" s="2">
        <v>8</v>
      </c>
      <c r="T202" s="2">
        <f t="shared" si="9"/>
        <v>89</v>
      </c>
    </row>
    <row r="203" spans="1:20" x14ac:dyDescent="0.2">
      <c r="A203" s="4" t="s">
        <v>197</v>
      </c>
      <c r="C203" s="2">
        <v>1</v>
      </c>
      <c r="D203" s="2">
        <v>2</v>
      </c>
      <c r="E203" s="2">
        <v>1</v>
      </c>
      <c r="H203" s="2">
        <v>4</v>
      </c>
      <c r="K203" s="2">
        <v>4</v>
      </c>
      <c r="N203" s="2">
        <v>1</v>
      </c>
      <c r="T203" s="2">
        <f t="shared" si="9"/>
        <v>13</v>
      </c>
    </row>
    <row r="204" spans="1:20" x14ac:dyDescent="0.2">
      <c r="A204" s="4" t="s">
        <v>198</v>
      </c>
      <c r="B204" s="2">
        <v>3</v>
      </c>
      <c r="C204" s="2">
        <v>5</v>
      </c>
      <c r="D204" s="2">
        <v>13</v>
      </c>
      <c r="E204" s="2">
        <v>2</v>
      </c>
      <c r="G204" s="2">
        <v>13</v>
      </c>
      <c r="H204" s="2">
        <v>15</v>
      </c>
      <c r="I204" s="2">
        <v>2</v>
      </c>
      <c r="J204" s="2">
        <v>2</v>
      </c>
      <c r="K204" s="2">
        <v>6</v>
      </c>
      <c r="N204" s="2">
        <v>15</v>
      </c>
      <c r="O204" s="2">
        <v>8</v>
      </c>
      <c r="P204" s="2">
        <v>12</v>
      </c>
      <c r="R204" s="2">
        <v>6</v>
      </c>
      <c r="T204" s="2">
        <f t="shared" si="9"/>
        <v>102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I206" s="2">
        <v>3</v>
      </c>
      <c r="T206" s="2">
        <f t="shared" si="9"/>
        <v>3</v>
      </c>
    </row>
    <row r="207" spans="1:20" x14ac:dyDescent="0.2">
      <c r="A207" s="4" t="s">
        <v>201</v>
      </c>
      <c r="C207" s="2">
        <v>3</v>
      </c>
      <c r="E207" s="2">
        <v>1</v>
      </c>
      <c r="O207" s="2">
        <v>9</v>
      </c>
      <c r="P207" s="2">
        <v>1</v>
      </c>
      <c r="T207" s="2">
        <f t="shared" si="9"/>
        <v>14</v>
      </c>
    </row>
    <row r="208" spans="1:20" x14ac:dyDescent="0.2">
      <c r="A208" s="4" t="s">
        <v>202</v>
      </c>
      <c r="E208" s="2">
        <v>2</v>
      </c>
      <c r="T208" s="2">
        <f t="shared" si="9"/>
        <v>2</v>
      </c>
    </row>
    <row r="209" spans="1:20" x14ac:dyDescent="0.2">
      <c r="A209" s="4" t="s">
        <v>203</v>
      </c>
      <c r="C209" s="2">
        <v>5</v>
      </c>
      <c r="E209" s="2">
        <v>2</v>
      </c>
      <c r="G209" s="2">
        <v>2</v>
      </c>
      <c r="H209" s="2">
        <v>4</v>
      </c>
      <c r="K209" s="2">
        <v>1</v>
      </c>
      <c r="N209" s="2">
        <v>2</v>
      </c>
      <c r="Q209" s="2">
        <v>2</v>
      </c>
      <c r="R209" s="2">
        <v>8</v>
      </c>
      <c r="T209" s="2">
        <f t="shared" si="9"/>
        <v>26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I212" s="2">
        <v>1</v>
      </c>
      <c r="T212" s="2">
        <f>SUM(B212:S212)</f>
        <v>1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E216" s="2">
        <v>1</v>
      </c>
      <c r="G216" s="2">
        <v>2</v>
      </c>
      <c r="I216" s="2">
        <v>5</v>
      </c>
      <c r="T216" s="2">
        <f>SUM(B216:S216)</f>
        <v>8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H222" s="2">
        <v>2</v>
      </c>
      <c r="J222" s="2">
        <v>2</v>
      </c>
      <c r="R222" s="2">
        <v>1</v>
      </c>
      <c r="T222" s="2">
        <f>SUM(B222:S222)</f>
        <v>5</v>
      </c>
    </row>
    <row r="223" spans="1:20" x14ac:dyDescent="0.2">
      <c r="A223" s="3" t="s">
        <v>217</v>
      </c>
    </row>
    <row r="224" spans="1:20" x14ac:dyDescent="0.2">
      <c r="A224" s="4" t="s">
        <v>218</v>
      </c>
      <c r="T224" s="2">
        <f t="shared" ref="T224:T235" si="10">SUM(B224:S224)</f>
        <v>0</v>
      </c>
    </row>
    <row r="225" spans="1:20" x14ac:dyDescent="0.2">
      <c r="A225" s="4" t="s">
        <v>219</v>
      </c>
      <c r="N225" s="2">
        <v>1</v>
      </c>
      <c r="T225" s="2">
        <f t="shared" si="10"/>
        <v>1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D227" s="2">
        <v>2</v>
      </c>
      <c r="E227" s="2">
        <v>1</v>
      </c>
      <c r="J227" s="2">
        <v>3</v>
      </c>
      <c r="K227" s="2">
        <v>5</v>
      </c>
      <c r="O227" s="2">
        <v>1</v>
      </c>
      <c r="T227" s="2">
        <f t="shared" si="10"/>
        <v>12</v>
      </c>
    </row>
    <row r="228" spans="1:20" x14ac:dyDescent="0.2">
      <c r="A228" s="4" t="s">
        <v>222</v>
      </c>
      <c r="C228" s="2">
        <v>1</v>
      </c>
      <c r="D228" s="2">
        <v>1</v>
      </c>
      <c r="F228" s="2">
        <v>1</v>
      </c>
      <c r="K228" s="2">
        <v>2</v>
      </c>
      <c r="T228" s="2">
        <f t="shared" si="10"/>
        <v>5</v>
      </c>
    </row>
    <row r="229" spans="1:20" x14ac:dyDescent="0.2">
      <c r="A229" s="4" t="s">
        <v>223</v>
      </c>
      <c r="T229" s="2">
        <f t="shared" si="10"/>
        <v>0</v>
      </c>
    </row>
    <row r="230" spans="1:20" x14ac:dyDescent="0.2">
      <c r="A230" s="4" t="s">
        <v>224</v>
      </c>
      <c r="O230" s="2">
        <v>4</v>
      </c>
      <c r="T230" s="2">
        <f t="shared" si="10"/>
        <v>4</v>
      </c>
    </row>
    <row r="231" spans="1:20" x14ac:dyDescent="0.2">
      <c r="A231" s="4" t="s">
        <v>225</v>
      </c>
      <c r="T231" s="2">
        <f t="shared" si="10"/>
        <v>0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B233" s="2">
        <v>5</v>
      </c>
      <c r="D233" s="2">
        <v>8</v>
      </c>
      <c r="G233" s="2">
        <v>5</v>
      </c>
      <c r="H233" s="2">
        <v>1</v>
      </c>
      <c r="I233" s="2">
        <v>27</v>
      </c>
      <c r="J233" s="2">
        <v>9</v>
      </c>
      <c r="N233" s="2">
        <v>13</v>
      </c>
      <c r="T233" s="2">
        <f t="shared" si="10"/>
        <v>68</v>
      </c>
    </row>
    <row r="234" spans="1:20" x14ac:dyDescent="0.2">
      <c r="A234" s="4" t="s">
        <v>228</v>
      </c>
      <c r="T234" s="2">
        <f t="shared" si="10"/>
        <v>0</v>
      </c>
    </row>
    <row r="235" spans="1:20" x14ac:dyDescent="0.2">
      <c r="A235" s="4" t="s">
        <v>229</v>
      </c>
      <c r="T235" s="2">
        <f t="shared" si="10"/>
        <v>0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B238" s="2">
        <v>13</v>
      </c>
      <c r="C238" s="2">
        <v>4</v>
      </c>
      <c r="D238" s="2">
        <v>14</v>
      </c>
      <c r="E238" s="2">
        <v>1</v>
      </c>
      <c r="K238" s="2">
        <v>12</v>
      </c>
      <c r="O238" s="2">
        <v>1</v>
      </c>
      <c r="P238" s="2">
        <v>4</v>
      </c>
      <c r="R238" s="2">
        <v>2</v>
      </c>
      <c r="T238" s="2">
        <f t="shared" ref="T238:T248" si="11">SUM(B238:S238)</f>
        <v>51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B240" s="2">
        <v>1</v>
      </c>
      <c r="C240" s="2">
        <v>4</v>
      </c>
      <c r="J240" s="2">
        <v>1</v>
      </c>
      <c r="T240" s="2">
        <f t="shared" si="11"/>
        <v>6</v>
      </c>
    </row>
    <row r="241" spans="1:20" x14ac:dyDescent="0.2">
      <c r="A241" s="4" t="s">
        <v>234</v>
      </c>
      <c r="B241" s="2">
        <v>3</v>
      </c>
      <c r="D241" s="2">
        <v>3</v>
      </c>
      <c r="E241" s="2">
        <v>1</v>
      </c>
      <c r="T241" s="2">
        <f t="shared" si="11"/>
        <v>7</v>
      </c>
    </row>
    <row r="242" spans="1:20" x14ac:dyDescent="0.2">
      <c r="A242" s="4" t="s">
        <v>235</v>
      </c>
      <c r="C242" s="2">
        <v>4</v>
      </c>
      <c r="D242" s="2">
        <v>2</v>
      </c>
      <c r="E242" s="2">
        <v>1</v>
      </c>
      <c r="F242" s="2">
        <v>1</v>
      </c>
      <c r="G242" s="2">
        <v>13</v>
      </c>
      <c r="I242" s="2">
        <v>11</v>
      </c>
      <c r="J242" s="2">
        <v>1</v>
      </c>
      <c r="P242" s="2">
        <v>2</v>
      </c>
      <c r="R242" s="2">
        <v>3</v>
      </c>
      <c r="T242" s="2">
        <f t="shared" si="11"/>
        <v>38</v>
      </c>
    </row>
    <row r="243" spans="1:20" x14ac:dyDescent="0.2">
      <c r="A243" s="4" t="s">
        <v>236</v>
      </c>
      <c r="F243" s="2">
        <v>1</v>
      </c>
      <c r="T243" s="2">
        <f t="shared" si="11"/>
        <v>1</v>
      </c>
    </row>
    <row r="244" spans="1:20" x14ac:dyDescent="0.2">
      <c r="A244" s="4" t="s">
        <v>237</v>
      </c>
      <c r="K244" s="2">
        <v>1</v>
      </c>
      <c r="T244" s="2">
        <f t="shared" si="11"/>
        <v>1</v>
      </c>
    </row>
    <row r="245" spans="1:20" x14ac:dyDescent="0.2">
      <c r="A245" s="4" t="s">
        <v>238</v>
      </c>
      <c r="G245" s="2">
        <v>1</v>
      </c>
      <c r="K245" s="2">
        <v>2</v>
      </c>
      <c r="T245" s="2">
        <f t="shared" si="11"/>
        <v>3</v>
      </c>
    </row>
    <row r="246" spans="1:20" x14ac:dyDescent="0.2">
      <c r="A246" s="4" t="s">
        <v>239</v>
      </c>
      <c r="B246" s="2">
        <v>26</v>
      </c>
      <c r="C246" s="2">
        <v>7</v>
      </c>
      <c r="D246" s="2">
        <v>33</v>
      </c>
      <c r="E246" s="2">
        <v>1</v>
      </c>
      <c r="F246" s="2">
        <v>1</v>
      </c>
      <c r="G246" s="2">
        <v>6</v>
      </c>
      <c r="H246" s="2">
        <v>23</v>
      </c>
      <c r="I246" s="2">
        <v>1</v>
      </c>
      <c r="J246" s="2">
        <v>16</v>
      </c>
      <c r="K246" s="2">
        <v>13</v>
      </c>
      <c r="N246" s="2">
        <v>14</v>
      </c>
      <c r="O246" s="2">
        <v>19</v>
      </c>
      <c r="P246" s="2">
        <v>5</v>
      </c>
      <c r="R246" s="2">
        <v>7</v>
      </c>
      <c r="T246" s="2">
        <f t="shared" si="11"/>
        <v>172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113</v>
      </c>
      <c r="C257" s="2">
        <f t="shared" si="12"/>
        <v>86</v>
      </c>
      <c r="D257" s="2">
        <f t="shared" si="12"/>
        <v>264</v>
      </c>
      <c r="E257" s="2">
        <f t="shared" si="12"/>
        <v>41</v>
      </c>
      <c r="F257" s="2">
        <f t="shared" si="12"/>
        <v>22</v>
      </c>
      <c r="G257" s="2">
        <f t="shared" si="12"/>
        <v>226</v>
      </c>
      <c r="H257" s="2">
        <f t="shared" si="12"/>
        <v>167</v>
      </c>
      <c r="I257" s="2">
        <f t="shared" si="12"/>
        <v>204</v>
      </c>
      <c r="J257" s="2">
        <f t="shared" si="12"/>
        <v>101</v>
      </c>
      <c r="K257" s="2">
        <f t="shared" si="12"/>
        <v>212</v>
      </c>
      <c r="L257" s="2">
        <f t="shared" si="12"/>
        <v>0</v>
      </c>
      <c r="M257" s="2">
        <f t="shared" si="12"/>
        <v>0</v>
      </c>
      <c r="N257" s="2">
        <f t="shared" si="12"/>
        <v>114</v>
      </c>
      <c r="O257" s="2">
        <f t="shared" si="12"/>
        <v>103</v>
      </c>
      <c r="P257" s="2">
        <f t="shared" si="12"/>
        <v>84</v>
      </c>
      <c r="Q257" s="2">
        <f t="shared" si="12"/>
        <v>37</v>
      </c>
      <c r="R257" s="2">
        <f t="shared" si="12"/>
        <v>82</v>
      </c>
      <c r="S257" s="2">
        <f t="shared" si="12"/>
        <v>0</v>
      </c>
      <c r="T257" s="2">
        <f t="shared" si="12"/>
        <v>1856</v>
      </c>
    </row>
    <row r="258" spans="1:20" x14ac:dyDescent="0.2">
      <c r="A258" t="s">
        <v>248</v>
      </c>
      <c r="B258" s="2">
        <f t="shared" ref="B258:S258" si="13">COUNT(B3:B255)</f>
        <v>21</v>
      </c>
      <c r="C258" s="2">
        <f t="shared" si="13"/>
        <v>25</v>
      </c>
      <c r="D258" s="2">
        <f t="shared" si="13"/>
        <v>41</v>
      </c>
      <c r="E258" s="2">
        <f t="shared" si="13"/>
        <v>37</v>
      </c>
      <c r="F258" s="2">
        <f t="shared" si="13"/>
        <v>20</v>
      </c>
      <c r="G258" s="2">
        <f t="shared" si="13"/>
        <v>46</v>
      </c>
      <c r="H258" s="2">
        <f t="shared" si="13"/>
        <v>29</v>
      </c>
      <c r="I258" s="2">
        <f t="shared" si="13"/>
        <v>36</v>
      </c>
      <c r="J258" s="2">
        <f t="shared" si="13"/>
        <v>27</v>
      </c>
      <c r="K258" s="2">
        <f t="shared" si="13"/>
        <v>41</v>
      </c>
      <c r="L258" s="2">
        <f t="shared" si="13"/>
        <v>0</v>
      </c>
      <c r="M258" s="2">
        <f t="shared" si="13"/>
        <v>0</v>
      </c>
      <c r="N258" s="2">
        <f t="shared" si="13"/>
        <v>23</v>
      </c>
      <c r="O258" s="2">
        <f t="shared" si="13"/>
        <v>25</v>
      </c>
      <c r="P258" s="2">
        <f t="shared" si="13"/>
        <v>25</v>
      </c>
      <c r="Q258" s="2">
        <f t="shared" si="13"/>
        <v>9</v>
      </c>
      <c r="R258" s="2">
        <f t="shared" si="13"/>
        <v>25</v>
      </c>
      <c r="S258" s="2">
        <f t="shared" si="13"/>
        <v>0</v>
      </c>
      <c r="T258" s="48">
        <f>COUNTIF(T4:T255,"&gt;0")</f>
        <v>98</v>
      </c>
    </row>
    <row r="262" spans="1:20" x14ac:dyDescent="0.2">
      <c r="A262" t="s">
        <v>256</v>
      </c>
    </row>
    <row r="263" spans="1:20" x14ac:dyDescent="0.2">
      <c r="A263" t="s">
        <v>262</v>
      </c>
    </row>
    <row r="264" spans="1:20" x14ac:dyDescent="0.2">
      <c r="A264" t="s">
        <v>254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05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366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15</v>
      </c>
      <c r="T5" s="2">
        <f>SUM(B5:S5)</f>
        <v>15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G10" s="2">
        <v>1</v>
      </c>
      <c r="T10" s="2">
        <f>SUM(B10:S10)</f>
        <v>1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I14" s="2">
        <v>1</v>
      </c>
      <c r="T14" s="2">
        <f>SUM(B14:S14)</f>
        <v>1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8</v>
      </c>
      <c r="T17" s="2">
        <f t="shared" ref="T17:T38" si="0">SUM(B17:S17)</f>
        <v>8</v>
      </c>
    </row>
    <row r="18" spans="1:20" x14ac:dyDescent="0.2">
      <c r="A18" t="s">
        <v>15</v>
      </c>
      <c r="H18" s="2">
        <v>1</v>
      </c>
      <c r="T18" s="2">
        <f t="shared" si="0"/>
        <v>1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9</v>
      </c>
      <c r="G20" s="2">
        <v>23</v>
      </c>
      <c r="P20" s="2">
        <v>8</v>
      </c>
      <c r="T20" s="2">
        <f t="shared" si="0"/>
        <v>40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L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3</v>
      </c>
      <c r="F33" s="2">
        <v>1</v>
      </c>
      <c r="G33" s="2">
        <v>13</v>
      </c>
      <c r="P33" s="2">
        <v>3</v>
      </c>
      <c r="T33" s="2">
        <f t="shared" si="0"/>
        <v>20</v>
      </c>
    </row>
    <row r="34" spans="1:20" x14ac:dyDescent="0.2">
      <c r="A34" t="s">
        <v>31</v>
      </c>
      <c r="E34" s="2">
        <v>5</v>
      </c>
      <c r="G34" s="2">
        <v>24</v>
      </c>
      <c r="H34" s="2">
        <v>10</v>
      </c>
      <c r="T34" s="2">
        <f t="shared" si="0"/>
        <v>39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L36" s="2">
        <v>1</v>
      </c>
      <c r="T36" s="2">
        <f t="shared" si="0"/>
        <v>1</v>
      </c>
    </row>
    <row r="37" spans="1:20" x14ac:dyDescent="0.2">
      <c r="A37" t="s">
        <v>34</v>
      </c>
      <c r="G37" s="2">
        <v>8</v>
      </c>
      <c r="I37" s="2">
        <v>2</v>
      </c>
      <c r="T37" s="2">
        <f t="shared" si="0"/>
        <v>10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E40" s="2">
        <v>1</v>
      </c>
      <c r="T40" s="2">
        <f t="shared" ref="T40:T55" si="1">SUM(B40:S40)</f>
        <v>1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I45" s="2">
        <v>1</v>
      </c>
      <c r="T45" s="2">
        <f t="shared" si="1"/>
        <v>1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D47" s="2">
        <v>1</v>
      </c>
      <c r="F47" s="2">
        <v>1</v>
      </c>
      <c r="I47" s="2">
        <v>2</v>
      </c>
      <c r="T47" s="2">
        <f t="shared" si="1"/>
        <v>4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I50" s="2">
        <v>2</v>
      </c>
      <c r="L50" s="2">
        <v>1</v>
      </c>
      <c r="T50" s="2">
        <f t="shared" si="1"/>
        <v>3</v>
      </c>
    </row>
    <row r="51" spans="1:20" x14ac:dyDescent="0.2">
      <c r="A51" t="s">
        <v>48</v>
      </c>
      <c r="G51" s="2">
        <v>2</v>
      </c>
      <c r="T51" s="2">
        <f t="shared" si="1"/>
        <v>2</v>
      </c>
    </row>
    <row r="52" spans="1:20" x14ac:dyDescent="0.2">
      <c r="A52" t="s">
        <v>49</v>
      </c>
      <c r="O52" s="2">
        <v>1</v>
      </c>
      <c r="T52" s="2">
        <f t="shared" si="1"/>
        <v>1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B57" s="2">
        <v>1</v>
      </c>
      <c r="K57" s="2">
        <v>1</v>
      </c>
      <c r="R57" s="2">
        <v>1</v>
      </c>
      <c r="T57" s="2">
        <f>SUM(B57:S57)</f>
        <v>3</v>
      </c>
    </row>
    <row r="58" spans="1:20" x14ac:dyDescent="0.2">
      <c r="A58" t="s">
        <v>55</v>
      </c>
      <c r="B58" s="2">
        <v>1</v>
      </c>
      <c r="D58" s="2">
        <v>5</v>
      </c>
      <c r="E58" s="2">
        <v>1</v>
      </c>
      <c r="F58" s="2">
        <v>1</v>
      </c>
      <c r="G58" s="2">
        <v>6</v>
      </c>
      <c r="H58" s="2">
        <v>3</v>
      </c>
      <c r="J58" s="2">
        <v>15</v>
      </c>
      <c r="K58" s="2">
        <v>2</v>
      </c>
      <c r="R58" s="2">
        <v>1</v>
      </c>
      <c r="T58" s="2">
        <f>SUM(B58:S58)</f>
        <v>35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T61" s="2">
        <f>SUM(B61:S61)</f>
        <v>0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E65" s="2">
        <v>2</v>
      </c>
      <c r="T65" s="2">
        <f>SUM(B65:S65)</f>
        <v>2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E69" s="2">
        <v>1</v>
      </c>
      <c r="T69" s="2">
        <f t="shared" ref="T69:T81" si="2">SUM(B69:S69)</f>
        <v>1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T72" s="2">
        <f t="shared" si="2"/>
        <v>0</v>
      </c>
    </row>
    <row r="73" spans="1:20" x14ac:dyDescent="0.2">
      <c r="A73" t="s">
        <v>68</v>
      </c>
      <c r="E73" s="2">
        <v>2</v>
      </c>
      <c r="F73" s="2">
        <v>4</v>
      </c>
      <c r="G73" s="2">
        <v>6</v>
      </c>
      <c r="I73" s="2">
        <v>2</v>
      </c>
      <c r="K73" s="2">
        <v>2</v>
      </c>
      <c r="L73" s="2">
        <v>4</v>
      </c>
      <c r="P73" s="2">
        <v>2</v>
      </c>
      <c r="Q73" s="2">
        <v>1</v>
      </c>
      <c r="R73" s="2">
        <v>1</v>
      </c>
      <c r="T73" s="2">
        <f t="shared" si="2"/>
        <v>24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T76" s="2">
        <f t="shared" si="2"/>
        <v>0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4">SUM(B95:S95)</f>
        <v>0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I97" s="2">
        <v>1</v>
      </c>
      <c r="T97" s="2">
        <f t="shared" si="4"/>
        <v>1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F99" s="2">
        <v>1</v>
      </c>
      <c r="G99" s="2">
        <v>1</v>
      </c>
      <c r="N99" s="2">
        <v>1</v>
      </c>
      <c r="T99" s="2">
        <f t="shared" si="4"/>
        <v>3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G105" s="2">
        <v>1</v>
      </c>
      <c r="T105" s="2">
        <f>SUM(B105:S105)</f>
        <v>1</v>
      </c>
    </row>
    <row r="106" spans="1:20" x14ac:dyDescent="0.2">
      <c r="A106" s="3" t="s">
        <v>101</v>
      </c>
    </row>
    <row r="107" spans="1:20" x14ac:dyDescent="0.2">
      <c r="A107" t="s">
        <v>102</v>
      </c>
      <c r="R107" s="2">
        <v>1</v>
      </c>
      <c r="T107" s="2">
        <f>SUM(B107:S107)</f>
        <v>1</v>
      </c>
    </row>
    <row r="108" spans="1:20" x14ac:dyDescent="0.2">
      <c r="A108" t="s">
        <v>103</v>
      </c>
      <c r="H108" s="2">
        <v>3</v>
      </c>
      <c r="I108" s="2">
        <v>2</v>
      </c>
      <c r="Q108" s="2">
        <v>3</v>
      </c>
      <c r="T108" s="2">
        <f>SUM(B108:S108)</f>
        <v>8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1</v>
      </c>
      <c r="E111" s="2">
        <v>2</v>
      </c>
      <c r="T111" s="2">
        <f>SUM(B111:S111)</f>
        <v>3</v>
      </c>
    </row>
    <row r="112" spans="1:20" x14ac:dyDescent="0.2">
      <c r="A112" t="s">
        <v>107</v>
      </c>
      <c r="D112" s="2">
        <v>1</v>
      </c>
      <c r="E112" s="2">
        <v>3</v>
      </c>
      <c r="G112" s="2">
        <v>4</v>
      </c>
      <c r="H112" s="2">
        <v>5</v>
      </c>
      <c r="I112" s="2">
        <v>5</v>
      </c>
      <c r="L112" s="2">
        <v>1</v>
      </c>
      <c r="Q112" s="2">
        <v>4</v>
      </c>
      <c r="T112" s="2">
        <f>SUM(B112:S112)</f>
        <v>23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2</v>
      </c>
      <c r="G114" s="2">
        <v>2</v>
      </c>
      <c r="R114" s="2">
        <v>1</v>
      </c>
      <c r="T114" s="2">
        <f>SUM(B114:S114)</f>
        <v>5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G117" s="2">
        <v>3</v>
      </c>
      <c r="T117" s="2">
        <f t="shared" si="5"/>
        <v>3</v>
      </c>
    </row>
    <row r="118" spans="1:20" x14ac:dyDescent="0.2">
      <c r="A118" s="4" t="s">
        <v>113</v>
      </c>
      <c r="F118" s="2">
        <v>1</v>
      </c>
      <c r="G118" s="2">
        <v>3</v>
      </c>
      <c r="H118" s="2">
        <v>1</v>
      </c>
      <c r="I118" s="2">
        <v>5</v>
      </c>
      <c r="Q118" s="2">
        <v>7</v>
      </c>
      <c r="T118" s="2">
        <f t="shared" si="5"/>
        <v>17</v>
      </c>
    </row>
    <row r="119" spans="1:20" x14ac:dyDescent="0.2">
      <c r="A119" s="4" t="s">
        <v>114</v>
      </c>
      <c r="T119" s="2">
        <f t="shared" si="5"/>
        <v>0</v>
      </c>
    </row>
    <row r="120" spans="1:20" x14ac:dyDescent="0.2">
      <c r="A120" s="4" t="s">
        <v>115</v>
      </c>
      <c r="H120" s="2">
        <v>8</v>
      </c>
      <c r="Q120" s="2">
        <v>1</v>
      </c>
      <c r="T120" s="2">
        <f t="shared" si="5"/>
        <v>9</v>
      </c>
    </row>
    <row r="121" spans="1:20" x14ac:dyDescent="0.2">
      <c r="A121" s="4" t="s">
        <v>116</v>
      </c>
      <c r="G121" s="2">
        <v>3</v>
      </c>
      <c r="H121" s="2">
        <v>1</v>
      </c>
      <c r="I121" s="2">
        <v>6</v>
      </c>
      <c r="J121" s="2">
        <v>2</v>
      </c>
      <c r="O121" s="2">
        <v>1</v>
      </c>
      <c r="Q121" s="2">
        <v>3</v>
      </c>
      <c r="R121" s="2">
        <v>1</v>
      </c>
      <c r="T121" s="2">
        <f t="shared" si="5"/>
        <v>17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G123" s="2">
        <v>6</v>
      </c>
      <c r="O123" s="2">
        <v>6</v>
      </c>
      <c r="P123" s="2">
        <v>1</v>
      </c>
      <c r="R123" s="2">
        <v>1</v>
      </c>
      <c r="T123" s="2">
        <f t="shared" si="5"/>
        <v>14</v>
      </c>
    </row>
    <row r="124" spans="1:20" x14ac:dyDescent="0.2">
      <c r="A124" s="4" t="s">
        <v>119</v>
      </c>
      <c r="T124" s="2">
        <f t="shared" si="5"/>
        <v>0</v>
      </c>
    </row>
    <row r="125" spans="1:20" x14ac:dyDescent="0.2">
      <c r="A125" s="4" t="s">
        <v>120</v>
      </c>
      <c r="D125" s="2">
        <v>3</v>
      </c>
      <c r="E125" s="2">
        <v>2</v>
      </c>
      <c r="F125" s="2">
        <v>1</v>
      </c>
      <c r="G125" s="2">
        <v>2</v>
      </c>
      <c r="H125" s="2">
        <v>7</v>
      </c>
      <c r="I125" s="2">
        <v>4</v>
      </c>
      <c r="J125" s="2">
        <v>3</v>
      </c>
      <c r="K125" s="2">
        <v>1</v>
      </c>
      <c r="O125" s="2">
        <v>2</v>
      </c>
      <c r="T125" s="2">
        <f t="shared" si="5"/>
        <v>25</v>
      </c>
    </row>
    <row r="126" spans="1:20" x14ac:dyDescent="0.2">
      <c r="A126" s="4" t="s">
        <v>121</v>
      </c>
      <c r="F126" s="2">
        <v>1</v>
      </c>
      <c r="G126" s="2">
        <v>3</v>
      </c>
      <c r="H126" s="2">
        <v>2</v>
      </c>
      <c r="T126" s="2">
        <f t="shared" si="5"/>
        <v>6</v>
      </c>
    </row>
    <row r="127" spans="1:20" x14ac:dyDescent="0.2">
      <c r="A127" s="3" t="s">
        <v>122</v>
      </c>
    </row>
    <row r="128" spans="1:20" x14ac:dyDescent="0.2">
      <c r="A128" s="4" t="s">
        <v>123</v>
      </c>
      <c r="E128" s="2">
        <v>3</v>
      </c>
      <c r="F128" s="2">
        <v>2</v>
      </c>
      <c r="G128" s="2">
        <v>4</v>
      </c>
      <c r="H128" s="2">
        <v>3</v>
      </c>
      <c r="I128" s="2">
        <v>2</v>
      </c>
      <c r="O128" s="2">
        <v>2</v>
      </c>
      <c r="Q128" s="2">
        <v>2</v>
      </c>
      <c r="R128" s="2">
        <v>1</v>
      </c>
      <c r="T128" s="2">
        <f t="shared" ref="T128:T137" si="6">SUM(B128:S128)</f>
        <v>19</v>
      </c>
    </row>
    <row r="129" spans="1:20" x14ac:dyDescent="0.2">
      <c r="A129" s="4" t="s">
        <v>124</v>
      </c>
      <c r="E129" s="2">
        <v>1</v>
      </c>
      <c r="F129" s="2">
        <v>4</v>
      </c>
      <c r="I129" s="2">
        <v>4</v>
      </c>
      <c r="L129" s="2">
        <v>1</v>
      </c>
      <c r="Q129" s="2">
        <v>2</v>
      </c>
      <c r="T129" s="2">
        <f t="shared" si="6"/>
        <v>12</v>
      </c>
    </row>
    <row r="130" spans="1:20" x14ac:dyDescent="0.2">
      <c r="A130" s="4" t="s">
        <v>125</v>
      </c>
      <c r="E130" s="2">
        <v>1</v>
      </c>
      <c r="F130" s="2">
        <v>2</v>
      </c>
      <c r="I130" s="2">
        <v>2</v>
      </c>
      <c r="R130" s="2">
        <v>1</v>
      </c>
      <c r="T130" s="2">
        <f t="shared" si="6"/>
        <v>6</v>
      </c>
    </row>
    <row r="131" spans="1:20" x14ac:dyDescent="0.2">
      <c r="A131" s="4" t="s">
        <v>126</v>
      </c>
      <c r="F131" s="2">
        <v>3</v>
      </c>
      <c r="G131" s="2">
        <v>2</v>
      </c>
      <c r="I131" s="2">
        <v>26</v>
      </c>
      <c r="N131" s="2">
        <v>4</v>
      </c>
      <c r="Q131" s="2">
        <v>17</v>
      </c>
      <c r="R131" s="2">
        <v>1</v>
      </c>
      <c r="T131" s="2">
        <f t="shared" si="6"/>
        <v>53</v>
      </c>
    </row>
    <row r="132" spans="1:20" x14ac:dyDescent="0.2">
      <c r="A132" s="4" t="s">
        <v>127</v>
      </c>
      <c r="O132" s="2">
        <v>2</v>
      </c>
      <c r="T132" s="2">
        <f t="shared" si="6"/>
        <v>2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H134" s="2">
        <v>1</v>
      </c>
      <c r="T134" s="2">
        <f t="shared" si="6"/>
        <v>1</v>
      </c>
    </row>
    <row r="135" spans="1:20" x14ac:dyDescent="0.2">
      <c r="A135" s="4" t="s">
        <v>130</v>
      </c>
      <c r="T135" s="2">
        <f t="shared" si="6"/>
        <v>0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E137" s="2">
        <v>2</v>
      </c>
      <c r="T137" s="2">
        <f t="shared" si="6"/>
        <v>2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2</v>
      </c>
      <c r="G141" s="2">
        <v>3</v>
      </c>
      <c r="I141" s="2">
        <v>9</v>
      </c>
      <c r="L141" s="2">
        <v>2</v>
      </c>
      <c r="P141" s="2">
        <v>2</v>
      </c>
      <c r="T141" s="2">
        <f t="shared" ref="T141:T146" si="7">SUM(B141:S141)</f>
        <v>18</v>
      </c>
    </row>
    <row r="142" spans="1:20" x14ac:dyDescent="0.2">
      <c r="A142" s="4" t="s">
        <v>137</v>
      </c>
      <c r="D142" s="2">
        <v>1</v>
      </c>
      <c r="E142" s="2">
        <v>1</v>
      </c>
      <c r="F142" s="2">
        <v>1</v>
      </c>
      <c r="G142" s="2">
        <v>12</v>
      </c>
      <c r="I142" s="2">
        <v>2</v>
      </c>
      <c r="P142" s="2">
        <v>3</v>
      </c>
      <c r="Q142" s="2">
        <v>4</v>
      </c>
      <c r="T142" s="2">
        <f t="shared" si="7"/>
        <v>24</v>
      </c>
    </row>
    <row r="143" spans="1:20" x14ac:dyDescent="0.2">
      <c r="A143" s="4" t="s">
        <v>138</v>
      </c>
      <c r="E143" s="2">
        <v>6</v>
      </c>
      <c r="I143" s="2">
        <v>2</v>
      </c>
      <c r="P143" s="2">
        <v>3</v>
      </c>
      <c r="R143" s="2">
        <v>2</v>
      </c>
      <c r="T143" s="2">
        <f t="shared" si="7"/>
        <v>13</v>
      </c>
    </row>
    <row r="144" spans="1:20" x14ac:dyDescent="0.2">
      <c r="A144" s="4" t="s">
        <v>139</v>
      </c>
      <c r="L144" s="2">
        <v>3</v>
      </c>
      <c r="T144" s="2">
        <f t="shared" si="7"/>
        <v>3</v>
      </c>
    </row>
    <row r="145" spans="1:20" x14ac:dyDescent="0.2">
      <c r="A145" s="4" t="s">
        <v>140</v>
      </c>
      <c r="G145" s="2">
        <v>18</v>
      </c>
      <c r="I145" s="2">
        <v>3</v>
      </c>
      <c r="T145" s="2">
        <f t="shared" si="7"/>
        <v>21</v>
      </c>
    </row>
    <row r="146" spans="1:20" x14ac:dyDescent="0.2">
      <c r="A146" s="4" t="s">
        <v>141</v>
      </c>
      <c r="D146" s="2">
        <v>1</v>
      </c>
      <c r="F146" s="2">
        <v>1</v>
      </c>
      <c r="G146" s="2">
        <v>23</v>
      </c>
      <c r="I146" s="2">
        <v>3</v>
      </c>
      <c r="P146" s="2">
        <v>3</v>
      </c>
      <c r="T146" s="2">
        <f t="shared" si="7"/>
        <v>31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B149" s="2">
        <v>12</v>
      </c>
      <c r="D149" s="2">
        <v>4</v>
      </c>
      <c r="E149" s="2">
        <v>1</v>
      </c>
      <c r="F149" s="2">
        <v>3</v>
      </c>
      <c r="G149" s="2">
        <v>15</v>
      </c>
      <c r="H149" s="2">
        <v>24</v>
      </c>
      <c r="J149" s="2">
        <v>1</v>
      </c>
      <c r="K149" s="2">
        <v>1</v>
      </c>
      <c r="L149" s="2">
        <v>2</v>
      </c>
      <c r="O149" s="2">
        <v>4</v>
      </c>
      <c r="T149" s="2">
        <f t="shared" si="8"/>
        <v>67</v>
      </c>
    </row>
    <row r="150" spans="1:20" x14ac:dyDescent="0.2">
      <c r="A150" s="4" t="s">
        <v>145</v>
      </c>
      <c r="E150" s="2">
        <v>1</v>
      </c>
      <c r="I150" s="2">
        <v>2</v>
      </c>
      <c r="T150" s="2">
        <f t="shared" si="8"/>
        <v>3</v>
      </c>
    </row>
    <row r="151" spans="1:20" x14ac:dyDescent="0.2">
      <c r="A151" s="4" t="s">
        <v>146</v>
      </c>
      <c r="B151" s="2">
        <v>1</v>
      </c>
      <c r="D151" s="2">
        <v>12</v>
      </c>
      <c r="E151" s="2">
        <v>1</v>
      </c>
      <c r="G151" s="2">
        <v>4</v>
      </c>
      <c r="I151" s="2">
        <v>12</v>
      </c>
      <c r="R151" s="2">
        <v>1</v>
      </c>
      <c r="T151" s="2">
        <f t="shared" si="8"/>
        <v>31</v>
      </c>
    </row>
    <row r="152" spans="1:20" x14ac:dyDescent="0.2">
      <c r="A152" s="4" t="s">
        <v>147</v>
      </c>
      <c r="E152" s="2">
        <v>1</v>
      </c>
      <c r="F152" s="2">
        <v>1</v>
      </c>
      <c r="G152" s="2">
        <v>10</v>
      </c>
      <c r="H152" s="2">
        <v>4</v>
      </c>
      <c r="I152" s="2">
        <v>3</v>
      </c>
      <c r="T152" s="2">
        <f t="shared" si="8"/>
        <v>19</v>
      </c>
    </row>
    <row r="153" spans="1:20" x14ac:dyDescent="0.2">
      <c r="A153" s="4" t="s">
        <v>148</v>
      </c>
      <c r="B153" s="2">
        <v>1</v>
      </c>
      <c r="D153" s="2">
        <v>4</v>
      </c>
      <c r="E153" s="2">
        <v>7</v>
      </c>
      <c r="G153" s="2">
        <v>11</v>
      </c>
      <c r="H153" s="2">
        <v>15</v>
      </c>
      <c r="I153" s="2">
        <v>8</v>
      </c>
      <c r="J153" s="2">
        <v>2</v>
      </c>
      <c r="K153" s="2">
        <v>1</v>
      </c>
      <c r="L153" s="2">
        <v>1</v>
      </c>
      <c r="N153" s="2">
        <v>2</v>
      </c>
      <c r="O153" s="2">
        <v>2</v>
      </c>
      <c r="T153" s="2">
        <f t="shared" si="8"/>
        <v>54</v>
      </c>
    </row>
    <row r="154" spans="1:20" x14ac:dyDescent="0.2">
      <c r="A154" s="3" t="s">
        <v>149</v>
      </c>
    </row>
    <row r="155" spans="1:20" x14ac:dyDescent="0.2">
      <c r="A155" s="4" t="s">
        <v>150</v>
      </c>
      <c r="B155" s="2">
        <v>5</v>
      </c>
      <c r="G155" s="2">
        <v>4</v>
      </c>
      <c r="H155" s="2">
        <v>14</v>
      </c>
      <c r="J155" s="2">
        <v>1</v>
      </c>
      <c r="P155" s="2">
        <v>1</v>
      </c>
      <c r="T155" s="2">
        <f>SUM(B155:S155)</f>
        <v>25</v>
      </c>
    </row>
    <row r="156" spans="1:20" x14ac:dyDescent="0.2">
      <c r="A156" s="4" t="s">
        <v>151</v>
      </c>
      <c r="B156" s="2">
        <v>2</v>
      </c>
      <c r="D156" s="2">
        <v>8</v>
      </c>
      <c r="G156" s="2">
        <v>1</v>
      </c>
      <c r="H156" s="2">
        <v>3</v>
      </c>
      <c r="J156" s="2">
        <v>3</v>
      </c>
      <c r="K156" s="2">
        <v>4</v>
      </c>
      <c r="O156" s="2">
        <v>8</v>
      </c>
      <c r="P156" s="2">
        <v>3</v>
      </c>
      <c r="T156" s="2">
        <f>SUM(B156:S156)</f>
        <v>32</v>
      </c>
    </row>
    <row r="157" spans="1:20" x14ac:dyDescent="0.2">
      <c r="A157" s="4" t="s">
        <v>152</v>
      </c>
      <c r="J157" s="2">
        <v>1</v>
      </c>
      <c r="O157" s="2">
        <v>2</v>
      </c>
      <c r="R157" s="2">
        <v>1</v>
      </c>
      <c r="T157" s="2">
        <f>SUM(B157:S157)</f>
        <v>4</v>
      </c>
    </row>
    <row r="158" spans="1:20" x14ac:dyDescent="0.2">
      <c r="A158" s="4" t="s">
        <v>153</v>
      </c>
      <c r="E158" s="2">
        <v>2</v>
      </c>
      <c r="F158" s="2">
        <v>1</v>
      </c>
      <c r="G158" s="2">
        <v>7</v>
      </c>
      <c r="I158" s="2">
        <v>5</v>
      </c>
      <c r="K158" s="2">
        <v>2</v>
      </c>
      <c r="L158" s="2">
        <v>1</v>
      </c>
      <c r="Q158" s="2">
        <v>7</v>
      </c>
      <c r="T158" s="2">
        <f>SUM(B158:S158)</f>
        <v>25</v>
      </c>
    </row>
    <row r="159" spans="1:20" x14ac:dyDescent="0.2">
      <c r="A159" s="3" t="s">
        <v>154</v>
      </c>
    </row>
    <row r="160" spans="1:20" x14ac:dyDescent="0.2">
      <c r="A160" s="4" t="s">
        <v>155</v>
      </c>
      <c r="B160" s="2">
        <v>2</v>
      </c>
      <c r="D160" s="2">
        <v>1</v>
      </c>
      <c r="E160" s="2">
        <v>1</v>
      </c>
      <c r="F160" s="2">
        <v>4</v>
      </c>
      <c r="G160" s="2">
        <v>17</v>
      </c>
      <c r="H160" s="2">
        <v>15</v>
      </c>
      <c r="I160" s="2">
        <v>1</v>
      </c>
      <c r="J160" s="2">
        <v>6</v>
      </c>
      <c r="K160" s="2">
        <v>2</v>
      </c>
      <c r="N160" s="2">
        <v>3</v>
      </c>
      <c r="O160" s="2">
        <v>4</v>
      </c>
      <c r="P160" s="2">
        <v>2</v>
      </c>
      <c r="Q160" s="2">
        <v>5</v>
      </c>
      <c r="R160" s="2">
        <v>3</v>
      </c>
      <c r="T160" s="2">
        <f>SUM(B160:S160)</f>
        <v>66</v>
      </c>
    </row>
    <row r="161" spans="1:20" x14ac:dyDescent="0.2">
      <c r="A161" s="4" t="s">
        <v>156</v>
      </c>
      <c r="P161" s="2">
        <v>1</v>
      </c>
      <c r="T161" s="2">
        <f>SUM(B161:S161)</f>
        <v>1</v>
      </c>
    </row>
    <row r="162" spans="1:20" x14ac:dyDescent="0.2">
      <c r="A162" s="3" t="s">
        <v>157</v>
      </c>
    </row>
    <row r="163" spans="1:20" x14ac:dyDescent="0.2">
      <c r="A163" s="4" t="s">
        <v>158</v>
      </c>
      <c r="G163" s="2">
        <v>8</v>
      </c>
      <c r="H163" s="2">
        <v>1</v>
      </c>
      <c r="L163" s="2">
        <v>2</v>
      </c>
      <c r="O163" s="2">
        <v>1</v>
      </c>
      <c r="R163" s="2">
        <v>1</v>
      </c>
      <c r="T163" s="2">
        <f>SUM(B163:S163)</f>
        <v>13</v>
      </c>
    </row>
    <row r="164" spans="1:20" x14ac:dyDescent="0.2">
      <c r="A164" s="3" t="s">
        <v>159</v>
      </c>
    </row>
    <row r="165" spans="1:20" x14ac:dyDescent="0.2">
      <c r="A165" s="4" t="s">
        <v>160</v>
      </c>
      <c r="H165" s="2">
        <v>1</v>
      </c>
      <c r="I165" s="2">
        <v>3</v>
      </c>
      <c r="T165" s="2">
        <f>SUM(B165:S165)</f>
        <v>4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B170" s="2">
        <v>3</v>
      </c>
      <c r="G170" s="2">
        <v>10</v>
      </c>
      <c r="H170" s="2">
        <v>15</v>
      </c>
      <c r="I170" s="2">
        <v>5</v>
      </c>
      <c r="J170" s="2">
        <v>10</v>
      </c>
      <c r="K170" s="2">
        <v>2</v>
      </c>
      <c r="N170" s="2">
        <v>8</v>
      </c>
      <c r="P170" s="2">
        <v>2</v>
      </c>
      <c r="Q170" s="2">
        <v>16</v>
      </c>
      <c r="R170" s="2">
        <v>2</v>
      </c>
      <c r="T170" s="2">
        <f>SUM(B170:S170)</f>
        <v>73</v>
      </c>
    </row>
    <row r="171" spans="1:20" x14ac:dyDescent="0.2">
      <c r="A171" s="3" t="s">
        <v>166</v>
      </c>
    </row>
    <row r="172" spans="1:20" x14ac:dyDescent="0.2">
      <c r="A172" s="4" t="s">
        <v>167</v>
      </c>
      <c r="D172" s="2">
        <v>4</v>
      </c>
      <c r="E172" s="2">
        <v>3</v>
      </c>
      <c r="F172" s="2">
        <v>2</v>
      </c>
      <c r="G172" s="2">
        <v>27</v>
      </c>
      <c r="H172" s="2">
        <v>65</v>
      </c>
      <c r="I172" s="2">
        <v>6</v>
      </c>
      <c r="J172" s="2">
        <v>7</v>
      </c>
      <c r="K172" s="2">
        <v>3</v>
      </c>
      <c r="N172" s="2">
        <v>11</v>
      </c>
      <c r="O172" s="2">
        <v>10</v>
      </c>
      <c r="P172" s="2">
        <v>6</v>
      </c>
      <c r="Q172" s="2">
        <v>3</v>
      </c>
      <c r="R172" s="2">
        <v>13</v>
      </c>
      <c r="T172" s="2">
        <f>SUM(B172:S172)</f>
        <v>160</v>
      </c>
    </row>
    <row r="173" spans="1:20" x14ac:dyDescent="0.2">
      <c r="A173" s="4" t="s">
        <v>168</v>
      </c>
      <c r="B173" s="2">
        <v>1</v>
      </c>
      <c r="D173" s="2">
        <v>4</v>
      </c>
      <c r="E173" s="2">
        <v>4</v>
      </c>
      <c r="F173" s="2">
        <v>2</v>
      </c>
      <c r="G173" s="2">
        <v>8</v>
      </c>
      <c r="H173" s="2">
        <v>20</v>
      </c>
      <c r="I173" s="2">
        <v>2</v>
      </c>
      <c r="J173" s="2">
        <v>9</v>
      </c>
      <c r="O173" s="2">
        <v>6</v>
      </c>
      <c r="Q173" s="2">
        <v>2</v>
      </c>
      <c r="T173" s="2">
        <f>SUM(B173:S173)</f>
        <v>58</v>
      </c>
    </row>
    <row r="174" spans="1:20" x14ac:dyDescent="0.2">
      <c r="A174" s="3" t="s">
        <v>169</v>
      </c>
    </row>
    <row r="175" spans="1:20" x14ac:dyDescent="0.2">
      <c r="A175" s="4" t="s">
        <v>170</v>
      </c>
      <c r="B175" s="2">
        <v>1</v>
      </c>
      <c r="K175" s="2">
        <v>2</v>
      </c>
      <c r="O175" s="2">
        <v>1</v>
      </c>
      <c r="T175" s="2">
        <f>SUM(B175:S175)</f>
        <v>4</v>
      </c>
    </row>
    <row r="176" spans="1:20" x14ac:dyDescent="0.2">
      <c r="A176" s="4" t="s">
        <v>171</v>
      </c>
      <c r="D176" s="2">
        <v>2</v>
      </c>
      <c r="E176" s="2">
        <v>8</v>
      </c>
      <c r="F176" s="2">
        <v>6</v>
      </c>
      <c r="G176" s="2">
        <v>15</v>
      </c>
      <c r="H176" s="2">
        <v>15</v>
      </c>
      <c r="I176" s="2">
        <v>20</v>
      </c>
      <c r="J176" s="2">
        <v>1</v>
      </c>
      <c r="K176" s="2">
        <v>2</v>
      </c>
      <c r="N176" s="2">
        <v>7</v>
      </c>
      <c r="O176" s="2">
        <v>7</v>
      </c>
      <c r="Q176" s="2">
        <v>6</v>
      </c>
      <c r="R176" s="2">
        <v>9</v>
      </c>
      <c r="T176" s="2">
        <f>SUM(B176:S176)</f>
        <v>98</v>
      </c>
    </row>
    <row r="177" spans="1:20" x14ac:dyDescent="0.2">
      <c r="A177" s="4" t="s">
        <v>172</v>
      </c>
      <c r="B177" s="2">
        <v>7</v>
      </c>
      <c r="D177" s="2">
        <v>26</v>
      </c>
      <c r="G177" s="2">
        <v>12</v>
      </c>
      <c r="H177" s="2">
        <v>48</v>
      </c>
      <c r="I177" s="2">
        <v>10</v>
      </c>
      <c r="J177" s="2">
        <v>11</v>
      </c>
      <c r="K177" s="2">
        <v>8</v>
      </c>
      <c r="L177" s="2">
        <v>1</v>
      </c>
      <c r="N177" s="2">
        <v>18</v>
      </c>
      <c r="O177" s="2">
        <v>9</v>
      </c>
      <c r="P177" s="2">
        <v>2</v>
      </c>
      <c r="R177" s="2">
        <v>1</v>
      </c>
      <c r="T177" s="2">
        <f>SUM(B177:S177)</f>
        <v>153</v>
      </c>
    </row>
    <row r="178" spans="1:20" x14ac:dyDescent="0.2">
      <c r="A178" s="4" t="s">
        <v>173</v>
      </c>
      <c r="B178" s="2">
        <v>5</v>
      </c>
      <c r="D178" s="2">
        <v>6</v>
      </c>
      <c r="E178" s="2">
        <v>36</v>
      </c>
      <c r="F178" s="2">
        <v>17</v>
      </c>
      <c r="G178" s="2">
        <v>35</v>
      </c>
      <c r="H178" s="2">
        <v>18</v>
      </c>
      <c r="I178" s="2">
        <v>71</v>
      </c>
      <c r="J178" s="2">
        <v>2</v>
      </c>
      <c r="K178" s="2">
        <v>1</v>
      </c>
      <c r="L178" s="2">
        <v>2</v>
      </c>
      <c r="N178" s="2">
        <v>1</v>
      </c>
      <c r="O178" s="2">
        <v>3</v>
      </c>
      <c r="P178" s="2">
        <v>6</v>
      </c>
      <c r="Q178" s="2">
        <v>7</v>
      </c>
      <c r="R178" s="2">
        <v>10</v>
      </c>
      <c r="T178" s="2">
        <f>SUM(B178:S178)</f>
        <v>220</v>
      </c>
    </row>
    <row r="179" spans="1:20" x14ac:dyDescent="0.2">
      <c r="A179" s="4" t="s">
        <v>174</v>
      </c>
      <c r="B179" s="2">
        <v>3</v>
      </c>
      <c r="D179" s="2">
        <v>3</v>
      </c>
      <c r="E179" s="2">
        <v>1</v>
      </c>
      <c r="G179" s="2">
        <v>8</v>
      </c>
      <c r="H179" s="2">
        <v>43</v>
      </c>
      <c r="I179" s="2">
        <v>47</v>
      </c>
      <c r="J179" s="2">
        <v>12</v>
      </c>
      <c r="K179" s="2">
        <v>3</v>
      </c>
      <c r="N179" s="2">
        <v>8</v>
      </c>
      <c r="P179" s="2">
        <v>2</v>
      </c>
      <c r="Q179" s="2">
        <v>19</v>
      </c>
      <c r="R179" s="2">
        <v>2</v>
      </c>
      <c r="T179" s="2">
        <f>SUM(B179:S179)</f>
        <v>151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B182" s="2">
        <v>1</v>
      </c>
      <c r="D182" s="2">
        <v>8</v>
      </c>
      <c r="J182" s="2">
        <v>2</v>
      </c>
      <c r="T182" s="2">
        <f>SUM(B182:S182)</f>
        <v>11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20</v>
      </c>
      <c r="G187" s="2">
        <v>3</v>
      </c>
      <c r="I187" s="2">
        <v>8</v>
      </c>
      <c r="T187" s="2">
        <f>SUM(B187:S187)</f>
        <v>31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255</v>
      </c>
      <c r="H192" s="2">
        <v>1</v>
      </c>
      <c r="I192" s="2">
        <v>2</v>
      </c>
      <c r="O192" s="2">
        <v>4</v>
      </c>
      <c r="Q192" s="2">
        <v>3</v>
      </c>
      <c r="T192" s="2">
        <f>SUM(B192:S192)</f>
        <v>10</v>
      </c>
    </row>
    <row r="193" spans="1:20" x14ac:dyDescent="0.2">
      <c r="A193" s="7"/>
    </row>
    <row r="194" spans="1:20" x14ac:dyDescent="0.2">
      <c r="A194" s="4" t="s">
        <v>188</v>
      </c>
      <c r="E194" s="2">
        <v>4</v>
      </c>
      <c r="F194" s="2">
        <v>1</v>
      </c>
      <c r="G194" s="2">
        <v>10</v>
      </c>
      <c r="H194" s="2">
        <v>1</v>
      </c>
      <c r="I194" s="2">
        <v>10</v>
      </c>
      <c r="O194" s="2">
        <v>4</v>
      </c>
      <c r="Q194" s="2">
        <v>5</v>
      </c>
      <c r="R194" s="2">
        <v>2</v>
      </c>
      <c r="T194" s="2">
        <f>SUM(B194:S194)</f>
        <v>37</v>
      </c>
    </row>
    <row r="195" spans="1:20" x14ac:dyDescent="0.2">
      <c r="A195" s="4" t="s">
        <v>189</v>
      </c>
      <c r="G195" s="2">
        <v>1</v>
      </c>
      <c r="Q195" s="2">
        <v>2</v>
      </c>
      <c r="T195" s="2">
        <f>SUM(B195:S195)</f>
        <v>3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I198" s="2">
        <v>16</v>
      </c>
      <c r="O198" s="2">
        <v>5</v>
      </c>
      <c r="T198" s="2">
        <f t="shared" ref="T198:T210" si="9">SUM(B198:S198)</f>
        <v>21</v>
      </c>
    </row>
    <row r="199" spans="1:20" x14ac:dyDescent="0.2">
      <c r="A199" s="4" t="s">
        <v>193</v>
      </c>
      <c r="T199" s="2">
        <f t="shared" si="9"/>
        <v>0</v>
      </c>
    </row>
    <row r="200" spans="1:20" x14ac:dyDescent="0.2">
      <c r="A200" s="4" t="s">
        <v>194</v>
      </c>
      <c r="E200" s="2">
        <v>2</v>
      </c>
      <c r="G200" s="2">
        <v>6</v>
      </c>
      <c r="H200" s="2">
        <v>2</v>
      </c>
      <c r="I200" s="2">
        <v>7</v>
      </c>
      <c r="J200" s="2">
        <v>1</v>
      </c>
      <c r="K200" s="2">
        <v>1</v>
      </c>
      <c r="P200" s="2">
        <v>1</v>
      </c>
      <c r="Q200" s="2">
        <v>7</v>
      </c>
      <c r="T200" s="2">
        <f t="shared" si="9"/>
        <v>27</v>
      </c>
    </row>
    <row r="201" spans="1:20" x14ac:dyDescent="0.2">
      <c r="A201" s="4" t="s">
        <v>195</v>
      </c>
      <c r="T201" s="2">
        <f t="shared" si="9"/>
        <v>0</v>
      </c>
    </row>
    <row r="202" spans="1:20" x14ac:dyDescent="0.2">
      <c r="A202" s="4" t="s">
        <v>196</v>
      </c>
      <c r="B202" s="2">
        <v>1</v>
      </c>
      <c r="D202" s="2">
        <v>2</v>
      </c>
      <c r="E202" s="2">
        <v>17</v>
      </c>
      <c r="F202" s="2">
        <v>4</v>
      </c>
      <c r="G202" s="2">
        <v>32</v>
      </c>
      <c r="H202" s="2">
        <v>6</v>
      </c>
      <c r="I202" s="2">
        <v>12</v>
      </c>
      <c r="K202" s="2">
        <v>1</v>
      </c>
      <c r="L202" s="2">
        <v>3</v>
      </c>
      <c r="O202" s="2">
        <v>6</v>
      </c>
      <c r="P202" s="2">
        <v>2</v>
      </c>
      <c r="Q202" s="2">
        <v>1</v>
      </c>
      <c r="R202" s="2">
        <v>4</v>
      </c>
      <c r="T202" s="2">
        <f t="shared" si="9"/>
        <v>91</v>
      </c>
    </row>
    <row r="203" spans="1:20" x14ac:dyDescent="0.2">
      <c r="A203" s="4" t="s">
        <v>197</v>
      </c>
      <c r="I203" s="2">
        <v>1</v>
      </c>
      <c r="Q203" s="2">
        <v>2</v>
      </c>
      <c r="R203" s="2">
        <v>6</v>
      </c>
      <c r="T203" s="2">
        <f t="shared" si="9"/>
        <v>9</v>
      </c>
    </row>
    <row r="204" spans="1:20" x14ac:dyDescent="0.2">
      <c r="A204" s="4" t="s">
        <v>198</v>
      </c>
      <c r="B204" s="2">
        <v>2</v>
      </c>
      <c r="D204" s="2">
        <v>4</v>
      </c>
      <c r="E204" s="2">
        <v>3</v>
      </c>
      <c r="F204" s="2">
        <v>6</v>
      </c>
      <c r="G204" s="2">
        <v>21</v>
      </c>
      <c r="H204" s="2">
        <v>6</v>
      </c>
      <c r="I204" s="2">
        <v>8</v>
      </c>
      <c r="J204" s="2">
        <v>2</v>
      </c>
      <c r="K204" s="2">
        <v>6</v>
      </c>
      <c r="L204" s="2">
        <v>1</v>
      </c>
      <c r="N204" s="2">
        <v>12</v>
      </c>
      <c r="O204" s="2">
        <v>9</v>
      </c>
      <c r="P204" s="2">
        <v>4</v>
      </c>
      <c r="Q204" s="2">
        <v>3</v>
      </c>
      <c r="R204" s="2">
        <v>3</v>
      </c>
      <c r="T204" s="2">
        <f t="shared" si="9"/>
        <v>90</v>
      </c>
    </row>
    <row r="205" spans="1:20" x14ac:dyDescent="0.2">
      <c r="A205" s="4" t="s">
        <v>199</v>
      </c>
      <c r="R205" s="2">
        <v>1</v>
      </c>
      <c r="T205" s="2">
        <f t="shared" si="9"/>
        <v>1</v>
      </c>
    </row>
    <row r="206" spans="1:20" x14ac:dyDescent="0.2">
      <c r="A206" s="4" t="s">
        <v>200</v>
      </c>
      <c r="E206" s="2">
        <v>2</v>
      </c>
      <c r="I206" s="2">
        <v>3</v>
      </c>
      <c r="P206" s="2">
        <v>1</v>
      </c>
      <c r="T206" s="2">
        <f t="shared" si="9"/>
        <v>6</v>
      </c>
    </row>
    <row r="207" spans="1:20" x14ac:dyDescent="0.2">
      <c r="A207" s="4" t="s">
        <v>201</v>
      </c>
      <c r="E207" s="2">
        <v>2</v>
      </c>
      <c r="G207" s="2">
        <v>2</v>
      </c>
      <c r="I207" s="2">
        <v>11</v>
      </c>
      <c r="Q207" s="2">
        <v>1</v>
      </c>
      <c r="T207" s="2">
        <f t="shared" si="9"/>
        <v>16</v>
      </c>
    </row>
    <row r="208" spans="1:20" x14ac:dyDescent="0.2">
      <c r="A208" s="4" t="s">
        <v>202</v>
      </c>
      <c r="E208" s="2">
        <v>3</v>
      </c>
      <c r="I208" s="2">
        <v>5</v>
      </c>
      <c r="P208" s="2">
        <v>1</v>
      </c>
      <c r="T208" s="2">
        <f t="shared" si="9"/>
        <v>9</v>
      </c>
    </row>
    <row r="209" spans="1:20" x14ac:dyDescent="0.2">
      <c r="A209" s="4" t="s">
        <v>203</v>
      </c>
      <c r="G209" s="2">
        <v>6</v>
      </c>
      <c r="H209" s="2">
        <v>1</v>
      </c>
      <c r="L209" s="2">
        <v>1</v>
      </c>
      <c r="N209" s="2">
        <v>2</v>
      </c>
      <c r="R209" s="2">
        <v>4</v>
      </c>
      <c r="T209" s="2">
        <f t="shared" si="9"/>
        <v>14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G212" s="2">
        <v>2</v>
      </c>
      <c r="I212" s="2">
        <v>4</v>
      </c>
      <c r="T212" s="2">
        <f>SUM(B212:S212)</f>
        <v>6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E215" s="2">
        <v>1</v>
      </c>
      <c r="I215" s="2">
        <v>2</v>
      </c>
      <c r="T215" s="2">
        <f>SUM(B215:S215)</f>
        <v>3</v>
      </c>
    </row>
    <row r="216" spans="1:20" x14ac:dyDescent="0.2">
      <c r="A216" s="4" t="s">
        <v>210</v>
      </c>
      <c r="E216" s="2">
        <v>3</v>
      </c>
      <c r="F216" s="2">
        <v>1</v>
      </c>
      <c r="G216" s="2">
        <v>8</v>
      </c>
      <c r="I216" s="2">
        <v>18</v>
      </c>
      <c r="T216" s="2">
        <f>SUM(B216:S216)</f>
        <v>30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7</v>
      </c>
      <c r="H222" s="2">
        <v>2</v>
      </c>
      <c r="I222" s="2">
        <v>3</v>
      </c>
      <c r="O222" s="2">
        <v>1</v>
      </c>
      <c r="Q222" s="2">
        <v>6</v>
      </c>
      <c r="R222" s="2">
        <v>1</v>
      </c>
      <c r="T222" s="2">
        <f>SUM(B222:S222)</f>
        <v>20</v>
      </c>
    </row>
    <row r="223" spans="1:20" x14ac:dyDescent="0.2">
      <c r="A223" s="3" t="s">
        <v>217</v>
      </c>
    </row>
    <row r="224" spans="1:20" x14ac:dyDescent="0.2">
      <c r="A224" s="4" t="s">
        <v>218</v>
      </c>
      <c r="F224" s="2">
        <v>2</v>
      </c>
      <c r="G224" s="2">
        <v>2</v>
      </c>
      <c r="H224" s="2">
        <v>2</v>
      </c>
      <c r="T224" s="2">
        <f t="shared" ref="T224:T235" si="10">SUM(B224:S224)</f>
        <v>6</v>
      </c>
    </row>
    <row r="225" spans="1:20" x14ac:dyDescent="0.2">
      <c r="A225" s="4" t="s">
        <v>219</v>
      </c>
      <c r="H225" s="2">
        <v>2</v>
      </c>
      <c r="T225" s="2">
        <f t="shared" si="10"/>
        <v>2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B227" s="2">
        <v>2</v>
      </c>
      <c r="H227" s="2">
        <v>29</v>
      </c>
      <c r="J227" s="2">
        <v>4</v>
      </c>
      <c r="K227" s="2">
        <v>3</v>
      </c>
      <c r="O227" s="2">
        <v>1</v>
      </c>
      <c r="T227" s="2">
        <f t="shared" si="10"/>
        <v>39</v>
      </c>
    </row>
    <row r="228" spans="1:20" x14ac:dyDescent="0.2">
      <c r="A228" s="4" t="s">
        <v>222</v>
      </c>
      <c r="N228" s="2">
        <v>1</v>
      </c>
      <c r="O228" s="2">
        <v>2</v>
      </c>
      <c r="T228" s="2">
        <f t="shared" si="10"/>
        <v>3</v>
      </c>
    </row>
    <row r="229" spans="1:20" x14ac:dyDescent="0.2">
      <c r="A229" s="4" t="s">
        <v>223</v>
      </c>
      <c r="O229" s="2">
        <v>1</v>
      </c>
      <c r="T229" s="2">
        <f t="shared" si="10"/>
        <v>1</v>
      </c>
    </row>
    <row r="230" spans="1:20" x14ac:dyDescent="0.2">
      <c r="A230" s="4" t="s">
        <v>224</v>
      </c>
      <c r="E230" s="2">
        <v>3</v>
      </c>
      <c r="K230" s="2">
        <v>1</v>
      </c>
      <c r="T230" s="2">
        <f t="shared" si="10"/>
        <v>4</v>
      </c>
    </row>
    <row r="231" spans="1:20" x14ac:dyDescent="0.2">
      <c r="A231" s="4" t="s">
        <v>225</v>
      </c>
      <c r="D231" s="2">
        <v>2</v>
      </c>
      <c r="H231" s="2">
        <v>5</v>
      </c>
      <c r="T231" s="2">
        <f t="shared" si="10"/>
        <v>7</v>
      </c>
    </row>
    <row r="232" spans="1:20" x14ac:dyDescent="0.2">
      <c r="A232" s="4" t="s">
        <v>226</v>
      </c>
      <c r="T232" s="2">
        <f t="shared" si="10"/>
        <v>0</v>
      </c>
    </row>
    <row r="233" spans="1:20" x14ac:dyDescent="0.2">
      <c r="A233" s="4" t="s">
        <v>227</v>
      </c>
      <c r="E233" s="2">
        <v>2</v>
      </c>
      <c r="G233" s="2">
        <v>16</v>
      </c>
      <c r="I233" s="2">
        <v>12</v>
      </c>
      <c r="K233" s="2">
        <v>12</v>
      </c>
      <c r="N233" s="2">
        <v>5</v>
      </c>
      <c r="O233" s="2">
        <v>7</v>
      </c>
      <c r="Q233" s="2">
        <v>2</v>
      </c>
      <c r="T233" s="2">
        <f t="shared" si="10"/>
        <v>56</v>
      </c>
    </row>
    <row r="234" spans="1:20" x14ac:dyDescent="0.2">
      <c r="A234" s="4" t="s">
        <v>228</v>
      </c>
      <c r="L234" s="2">
        <v>3</v>
      </c>
      <c r="T234" s="2">
        <f t="shared" si="10"/>
        <v>3</v>
      </c>
    </row>
    <row r="235" spans="1:20" x14ac:dyDescent="0.2">
      <c r="A235" s="4" t="s">
        <v>229</v>
      </c>
      <c r="E235" s="2">
        <v>1</v>
      </c>
      <c r="I235" s="2">
        <v>1</v>
      </c>
      <c r="Q235" s="2">
        <v>2</v>
      </c>
      <c r="T235" s="2">
        <f t="shared" si="10"/>
        <v>4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D238" s="2">
        <v>5</v>
      </c>
      <c r="E238" s="2">
        <v>4</v>
      </c>
      <c r="I238" s="2">
        <v>4</v>
      </c>
      <c r="K238" s="2">
        <v>2</v>
      </c>
      <c r="N238" s="2">
        <v>2</v>
      </c>
      <c r="O238" s="2">
        <v>3</v>
      </c>
      <c r="T238" s="2">
        <f t="shared" ref="T238:T248" si="11">SUM(B238:S238)</f>
        <v>20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T240" s="2">
        <f t="shared" si="11"/>
        <v>0</v>
      </c>
    </row>
    <row r="241" spans="1:20" x14ac:dyDescent="0.2">
      <c r="A241" s="4" t="s">
        <v>234</v>
      </c>
      <c r="D241" s="2">
        <v>12</v>
      </c>
      <c r="N241" s="2">
        <v>1</v>
      </c>
      <c r="T241" s="2">
        <f t="shared" si="11"/>
        <v>13</v>
      </c>
    </row>
    <row r="242" spans="1:20" x14ac:dyDescent="0.2">
      <c r="A242" s="4" t="s">
        <v>235</v>
      </c>
      <c r="B242" s="2">
        <v>1</v>
      </c>
      <c r="E242" s="2">
        <v>6</v>
      </c>
      <c r="F242" s="2">
        <v>5</v>
      </c>
      <c r="G242" s="2">
        <v>13</v>
      </c>
      <c r="H242" s="2">
        <v>4</v>
      </c>
      <c r="I242" s="2">
        <v>16</v>
      </c>
      <c r="L242" s="2">
        <v>2</v>
      </c>
      <c r="P242" s="2">
        <v>2</v>
      </c>
      <c r="Q242" s="2">
        <v>4</v>
      </c>
      <c r="R242" s="2">
        <v>5</v>
      </c>
      <c r="T242" s="2">
        <f t="shared" si="11"/>
        <v>58</v>
      </c>
    </row>
    <row r="243" spans="1:20" x14ac:dyDescent="0.2">
      <c r="A243" s="4" t="s">
        <v>236</v>
      </c>
      <c r="G243" s="2">
        <v>1</v>
      </c>
      <c r="T243" s="2">
        <f t="shared" si="11"/>
        <v>1</v>
      </c>
    </row>
    <row r="244" spans="1:20" x14ac:dyDescent="0.2">
      <c r="A244" s="4" t="s">
        <v>237</v>
      </c>
      <c r="J244" s="2">
        <v>1</v>
      </c>
      <c r="T244" s="2">
        <f t="shared" si="11"/>
        <v>1</v>
      </c>
    </row>
    <row r="245" spans="1:20" x14ac:dyDescent="0.2">
      <c r="A245" s="4" t="s">
        <v>238</v>
      </c>
      <c r="G245" s="2">
        <v>2</v>
      </c>
      <c r="I245" s="2">
        <v>1</v>
      </c>
      <c r="T245" s="2">
        <f t="shared" si="11"/>
        <v>3</v>
      </c>
    </row>
    <row r="246" spans="1:20" x14ac:dyDescent="0.2">
      <c r="A246" s="4" t="s">
        <v>239</v>
      </c>
      <c r="B246" s="2">
        <v>20</v>
      </c>
      <c r="D246" s="2">
        <v>26</v>
      </c>
      <c r="E246" s="2">
        <v>27</v>
      </c>
      <c r="F246" s="2">
        <v>13</v>
      </c>
      <c r="G246" s="2">
        <v>28</v>
      </c>
      <c r="H246" s="2">
        <v>25</v>
      </c>
      <c r="I246" s="2">
        <v>2</v>
      </c>
      <c r="J246" s="2">
        <v>25</v>
      </c>
      <c r="K246" s="2">
        <v>10</v>
      </c>
      <c r="L246" s="2">
        <v>2</v>
      </c>
      <c r="N246" s="2">
        <v>13</v>
      </c>
      <c r="O246" s="2">
        <v>13</v>
      </c>
      <c r="P246" s="2">
        <v>7</v>
      </c>
      <c r="R246" s="2">
        <v>10</v>
      </c>
      <c r="T246" s="2">
        <f t="shared" si="11"/>
        <v>221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72</v>
      </c>
      <c r="C257" s="2">
        <f t="shared" si="12"/>
        <v>0</v>
      </c>
      <c r="D257" s="2">
        <f t="shared" si="12"/>
        <v>146</v>
      </c>
      <c r="E257" s="2">
        <f t="shared" si="12"/>
        <v>222</v>
      </c>
      <c r="F257" s="2">
        <f t="shared" si="12"/>
        <v>92</v>
      </c>
      <c r="G257" s="2">
        <f t="shared" si="12"/>
        <v>533</v>
      </c>
      <c r="H257" s="2">
        <f t="shared" si="12"/>
        <v>432</v>
      </c>
      <c r="I257" s="2">
        <f t="shared" si="12"/>
        <v>435</v>
      </c>
      <c r="J257" s="2">
        <f t="shared" si="12"/>
        <v>121</v>
      </c>
      <c r="K257" s="2">
        <f t="shared" si="12"/>
        <v>73</v>
      </c>
      <c r="L257" s="2">
        <f t="shared" si="12"/>
        <v>35</v>
      </c>
      <c r="M257" s="2">
        <f t="shared" si="12"/>
        <v>0</v>
      </c>
      <c r="N257" s="2">
        <f t="shared" si="12"/>
        <v>99</v>
      </c>
      <c r="O257" s="2">
        <f t="shared" si="12"/>
        <v>127</v>
      </c>
      <c r="P257" s="2">
        <f t="shared" si="12"/>
        <v>68</v>
      </c>
      <c r="Q257" s="2">
        <f t="shared" si="12"/>
        <v>147</v>
      </c>
      <c r="R257" s="2">
        <f t="shared" si="12"/>
        <v>91</v>
      </c>
      <c r="S257" s="2">
        <f t="shared" si="12"/>
        <v>0</v>
      </c>
      <c r="T257" s="2">
        <f t="shared" si="12"/>
        <v>2693</v>
      </c>
    </row>
    <row r="258" spans="1:20" x14ac:dyDescent="0.2">
      <c r="A258" t="s">
        <v>248</v>
      </c>
      <c r="B258" s="2">
        <f t="shared" ref="B258:S258" si="13">COUNT(B3:B255)</f>
        <v>20</v>
      </c>
      <c r="C258" s="2">
        <f t="shared" si="13"/>
        <v>0</v>
      </c>
      <c r="D258" s="2">
        <f t="shared" si="13"/>
        <v>25</v>
      </c>
      <c r="E258" s="2">
        <f t="shared" si="13"/>
        <v>48</v>
      </c>
      <c r="F258" s="2">
        <f t="shared" si="13"/>
        <v>29</v>
      </c>
      <c r="G258" s="2">
        <f t="shared" si="13"/>
        <v>57</v>
      </c>
      <c r="H258" s="2">
        <f t="shared" si="13"/>
        <v>40</v>
      </c>
      <c r="I258" s="2">
        <f t="shared" si="13"/>
        <v>57</v>
      </c>
      <c r="J258" s="2">
        <f t="shared" si="13"/>
        <v>22</v>
      </c>
      <c r="K258" s="2">
        <f t="shared" si="13"/>
        <v>24</v>
      </c>
      <c r="L258" s="2">
        <f t="shared" si="13"/>
        <v>20</v>
      </c>
      <c r="M258" s="2">
        <f t="shared" si="13"/>
        <v>0</v>
      </c>
      <c r="N258" s="2">
        <f t="shared" si="13"/>
        <v>17</v>
      </c>
      <c r="O258" s="2">
        <f t="shared" si="13"/>
        <v>30</v>
      </c>
      <c r="P258" s="2">
        <f t="shared" si="13"/>
        <v>24</v>
      </c>
      <c r="Q258" s="2">
        <f t="shared" si="13"/>
        <v>30</v>
      </c>
      <c r="R258" s="2">
        <f t="shared" si="13"/>
        <v>30</v>
      </c>
      <c r="S258" s="2">
        <f t="shared" si="13"/>
        <v>0</v>
      </c>
      <c r="T258" s="48">
        <f>COUNTIF(T4:T255,"&gt;0")</f>
        <v>107</v>
      </c>
    </row>
    <row r="262" spans="1:20" x14ac:dyDescent="0.2">
      <c r="A262" t="s">
        <v>264</v>
      </c>
    </row>
    <row r="263" spans="1:20" x14ac:dyDescent="0.2">
      <c r="A263" t="s">
        <v>250</v>
      </c>
    </row>
    <row r="264" spans="1:20" x14ac:dyDescent="0.2">
      <c r="A264" t="s">
        <v>254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9" activePane="bottomRight" state="frozen"/>
      <selection activeCell="U254" sqref="U254"/>
      <selection pane="topRight" activeCell="U254" sqref="U254"/>
      <selection pane="bottomLeft" activeCell="U254" sqref="U254"/>
      <selection pane="bottomRight" activeCell="A254" sqref="A254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365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13</v>
      </c>
      <c r="T5" s="2">
        <f>SUM(B5:S5)</f>
        <v>13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G12" s="2">
        <v>1</v>
      </c>
      <c r="T12" s="2">
        <f>SUM(B12:S12)</f>
        <v>1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10</v>
      </c>
      <c r="T17" s="2">
        <f t="shared" ref="T17:T38" si="0">SUM(B17:S17)</f>
        <v>10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7</v>
      </c>
      <c r="F20" s="2">
        <v>13</v>
      </c>
      <c r="G20" s="2">
        <v>14</v>
      </c>
      <c r="M20" s="2">
        <v>5</v>
      </c>
      <c r="P20" s="2">
        <v>5</v>
      </c>
      <c r="T20" s="2">
        <f t="shared" si="0"/>
        <v>44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R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E33" s="2">
        <v>14</v>
      </c>
      <c r="F33" s="2">
        <v>6</v>
      </c>
      <c r="G33" s="2">
        <v>4</v>
      </c>
      <c r="M33" s="2">
        <v>5</v>
      </c>
      <c r="R33" s="2">
        <v>1</v>
      </c>
      <c r="T33" s="2">
        <f t="shared" si="0"/>
        <v>30</v>
      </c>
    </row>
    <row r="34" spans="1:20" x14ac:dyDescent="0.2">
      <c r="A34" t="s">
        <v>31</v>
      </c>
      <c r="G34" s="2">
        <v>22</v>
      </c>
      <c r="T34" s="2">
        <f t="shared" si="0"/>
        <v>22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F37" s="2">
        <v>9</v>
      </c>
      <c r="G37" s="2">
        <v>3</v>
      </c>
      <c r="M37" s="2">
        <v>18</v>
      </c>
      <c r="T37" s="2">
        <f t="shared" si="0"/>
        <v>30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E40" s="2">
        <v>1</v>
      </c>
      <c r="T40" s="2">
        <f t="shared" ref="T40:T55" si="1">SUM(B40:S40)</f>
        <v>1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C47" s="2">
        <v>1</v>
      </c>
      <c r="E47" s="2">
        <v>1</v>
      </c>
      <c r="R47" s="2">
        <v>2</v>
      </c>
      <c r="T47" s="2">
        <f t="shared" si="1"/>
        <v>4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T50" s="2">
        <f t="shared" si="1"/>
        <v>0</v>
      </c>
    </row>
    <row r="51" spans="1:20" x14ac:dyDescent="0.2">
      <c r="A51" t="s">
        <v>48</v>
      </c>
      <c r="G51" s="2">
        <v>12</v>
      </c>
      <c r="I51" s="2">
        <v>1</v>
      </c>
      <c r="M51" s="2">
        <v>2</v>
      </c>
      <c r="T51" s="2">
        <f t="shared" si="1"/>
        <v>15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T57" s="2">
        <f>SUM(B57:S57)</f>
        <v>0</v>
      </c>
    </row>
    <row r="58" spans="1:20" x14ac:dyDescent="0.2">
      <c r="A58" t="s">
        <v>55</v>
      </c>
      <c r="B58" s="2">
        <v>4</v>
      </c>
      <c r="D58" s="2">
        <v>4</v>
      </c>
      <c r="H58" s="2">
        <v>10</v>
      </c>
      <c r="M58" s="2">
        <v>1</v>
      </c>
      <c r="T58" s="2">
        <f>SUM(B58:S58)</f>
        <v>19</v>
      </c>
    </row>
    <row r="59" spans="1:20" x14ac:dyDescent="0.2">
      <c r="A59" s="6"/>
    </row>
    <row r="60" spans="1:20" x14ac:dyDescent="0.2">
      <c r="A60" s="6"/>
    </row>
    <row r="61" spans="1:20" x14ac:dyDescent="0.2">
      <c r="A61" t="s">
        <v>56</v>
      </c>
      <c r="T61" s="2">
        <f>SUM(B61:S61)</f>
        <v>0</v>
      </c>
    </row>
    <row r="62" spans="1:20" x14ac:dyDescent="0.2">
      <c r="A62" t="s">
        <v>57</v>
      </c>
      <c r="T62" s="2">
        <f>SUM(B62:S62)</f>
        <v>0</v>
      </c>
    </row>
    <row r="63" spans="1:20" x14ac:dyDescent="0.2">
      <c r="A63" t="s">
        <v>58</v>
      </c>
      <c r="T63" s="2">
        <f>SUM(B63:S63)</f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T69" s="2">
        <f t="shared" ref="T69:T81" si="2">SUM(B69:S69)</f>
        <v>0</v>
      </c>
    </row>
    <row r="70" spans="1:20" x14ac:dyDescent="0.2">
      <c r="A70" t="s">
        <v>65</v>
      </c>
      <c r="T70" s="2">
        <f t="shared" si="2"/>
        <v>0</v>
      </c>
    </row>
    <row r="71" spans="1:20" x14ac:dyDescent="0.2">
      <c r="A71" t="s">
        <v>66</v>
      </c>
      <c r="T71" s="2">
        <f t="shared" si="2"/>
        <v>0</v>
      </c>
    </row>
    <row r="72" spans="1:20" x14ac:dyDescent="0.2">
      <c r="A72" t="s">
        <v>67</v>
      </c>
      <c r="G72" s="2">
        <v>1</v>
      </c>
      <c r="T72" s="2">
        <f t="shared" si="2"/>
        <v>1</v>
      </c>
    </row>
    <row r="73" spans="1:20" x14ac:dyDescent="0.2">
      <c r="A73" t="s">
        <v>68</v>
      </c>
      <c r="F73" s="2">
        <v>1</v>
      </c>
      <c r="G73" s="2">
        <v>6</v>
      </c>
      <c r="M73" s="2">
        <v>6</v>
      </c>
      <c r="R73" s="2">
        <v>4</v>
      </c>
      <c r="T73" s="2">
        <f t="shared" si="2"/>
        <v>17</v>
      </c>
    </row>
    <row r="74" spans="1:20" x14ac:dyDescent="0.2">
      <c r="A74" t="s">
        <v>69</v>
      </c>
      <c r="T74" s="2">
        <f t="shared" si="2"/>
        <v>0</v>
      </c>
    </row>
    <row r="75" spans="1:20" x14ac:dyDescent="0.2">
      <c r="A75" t="s">
        <v>70</v>
      </c>
      <c r="T75" s="2">
        <f t="shared" si="2"/>
        <v>0</v>
      </c>
    </row>
    <row r="76" spans="1:20" x14ac:dyDescent="0.2">
      <c r="A76" t="s">
        <v>71</v>
      </c>
      <c r="M76" s="2">
        <v>5</v>
      </c>
      <c r="T76" s="2">
        <f t="shared" si="2"/>
        <v>5</v>
      </c>
    </row>
    <row r="77" spans="1:20" x14ac:dyDescent="0.2">
      <c r="A77" t="s">
        <v>72</v>
      </c>
      <c r="T77" s="2">
        <f t="shared" si="2"/>
        <v>0</v>
      </c>
    </row>
    <row r="78" spans="1:20" x14ac:dyDescent="0.2">
      <c r="A78" t="s">
        <v>73</v>
      </c>
      <c r="T78" s="2">
        <f t="shared" si="2"/>
        <v>0</v>
      </c>
    </row>
    <row r="79" spans="1:20" x14ac:dyDescent="0.2">
      <c r="A79" t="s">
        <v>74</v>
      </c>
      <c r="T79" s="2">
        <f t="shared" si="2"/>
        <v>0</v>
      </c>
    </row>
    <row r="80" spans="1:20" x14ac:dyDescent="0.2">
      <c r="A80" t="s">
        <v>75</v>
      </c>
      <c r="T80" s="2">
        <f t="shared" si="2"/>
        <v>0</v>
      </c>
    </row>
    <row r="81" spans="1:20" x14ac:dyDescent="0.2">
      <c r="A81" t="s">
        <v>76</v>
      </c>
      <c r="T81" s="2">
        <f t="shared" si="2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3">SUM(B83:S83)</f>
        <v>0</v>
      </c>
    </row>
    <row r="84" spans="1:20" x14ac:dyDescent="0.2">
      <c r="A84" t="s">
        <v>79</v>
      </c>
      <c r="T84" s="2">
        <f t="shared" si="3"/>
        <v>0</v>
      </c>
    </row>
    <row r="85" spans="1:20" x14ac:dyDescent="0.2">
      <c r="A85" t="s">
        <v>80</v>
      </c>
      <c r="T85" s="2">
        <f t="shared" si="3"/>
        <v>0</v>
      </c>
    </row>
    <row r="86" spans="1:20" x14ac:dyDescent="0.2">
      <c r="A86" t="s">
        <v>81</v>
      </c>
      <c r="T86" s="2">
        <f t="shared" si="3"/>
        <v>0</v>
      </c>
    </row>
    <row r="87" spans="1:20" x14ac:dyDescent="0.2">
      <c r="A87" t="s">
        <v>82</v>
      </c>
      <c r="T87" s="2">
        <f t="shared" si="3"/>
        <v>0</v>
      </c>
    </row>
    <row r="88" spans="1:20" x14ac:dyDescent="0.2">
      <c r="A88" t="s">
        <v>83</v>
      </c>
      <c r="T88" s="2">
        <f t="shared" si="3"/>
        <v>0</v>
      </c>
    </row>
    <row r="89" spans="1:20" x14ac:dyDescent="0.2">
      <c r="A89" t="s">
        <v>84</v>
      </c>
      <c r="T89" s="2">
        <f t="shared" si="3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4">SUM(B95:S95)</f>
        <v>0</v>
      </c>
    </row>
    <row r="96" spans="1:20" x14ac:dyDescent="0.2">
      <c r="A96" t="s">
        <v>91</v>
      </c>
      <c r="T96" s="2">
        <f t="shared" si="4"/>
        <v>0</v>
      </c>
    </row>
    <row r="97" spans="1:20" x14ac:dyDescent="0.2">
      <c r="A97" t="s">
        <v>92</v>
      </c>
      <c r="Q97" s="2">
        <v>1</v>
      </c>
      <c r="T97" s="2">
        <f t="shared" si="4"/>
        <v>1</v>
      </c>
    </row>
    <row r="98" spans="1:20" x14ac:dyDescent="0.2">
      <c r="A98" t="s">
        <v>93</v>
      </c>
      <c r="T98" s="2">
        <f t="shared" si="4"/>
        <v>0</v>
      </c>
    </row>
    <row r="99" spans="1:20" x14ac:dyDescent="0.2">
      <c r="A99" t="s">
        <v>94</v>
      </c>
      <c r="H99" s="2">
        <v>1</v>
      </c>
      <c r="T99" s="2">
        <f t="shared" si="4"/>
        <v>1</v>
      </c>
    </row>
    <row r="100" spans="1:20" x14ac:dyDescent="0.2">
      <c r="A100" t="s">
        <v>95</v>
      </c>
      <c r="T100" s="2">
        <f t="shared" si="4"/>
        <v>0</v>
      </c>
    </row>
    <row r="101" spans="1:20" x14ac:dyDescent="0.2">
      <c r="A101" t="s">
        <v>96</v>
      </c>
      <c r="T101" s="2">
        <f t="shared" si="4"/>
        <v>0</v>
      </c>
    </row>
    <row r="102" spans="1:20" x14ac:dyDescent="0.2">
      <c r="A102" t="s">
        <v>97</v>
      </c>
      <c r="T102" s="2">
        <f t="shared" si="4"/>
        <v>0</v>
      </c>
    </row>
    <row r="103" spans="1:20" x14ac:dyDescent="0.2">
      <c r="A103" t="s">
        <v>98</v>
      </c>
      <c r="T103" s="2">
        <f t="shared" si="4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F107" s="2">
        <v>2</v>
      </c>
      <c r="T107" s="2">
        <f>SUM(B107:S107)</f>
        <v>2</v>
      </c>
    </row>
    <row r="108" spans="1:20" x14ac:dyDescent="0.2">
      <c r="A108" t="s">
        <v>103</v>
      </c>
      <c r="T108" s="2">
        <f>SUM(B108:S108)</f>
        <v>0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M111" s="2">
        <v>1</v>
      </c>
      <c r="Q111" s="2">
        <v>1</v>
      </c>
      <c r="T111" s="2">
        <f>SUM(B111:S111)</f>
        <v>2</v>
      </c>
    </row>
    <row r="112" spans="1:20" x14ac:dyDescent="0.2">
      <c r="A112" t="s">
        <v>107</v>
      </c>
      <c r="F112" s="2">
        <v>1</v>
      </c>
      <c r="H112" s="2">
        <v>2</v>
      </c>
      <c r="M112" s="2">
        <v>1</v>
      </c>
      <c r="N112" s="2">
        <v>1</v>
      </c>
      <c r="R112" s="2">
        <v>2</v>
      </c>
      <c r="T112" s="2">
        <f>SUM(B112:S112)</f>
        <v>7</v>
      </c>
    </row>
    <row r="113" spans="1:20" x14ac:dyDescent="0.2">
      <c r="A113" s="3" t="s">
        <v>108</v>
      </c>
    </row>
    <row r="114" spans="1:20" x14ac:dyDescent="0.2">
      <c r="A114" t="s">
        <v>109</v>
      </c>
      <c r="T114" s="2">
        <f>SUM(B114:S114)</f>
        <v>0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5">SUM(B116:S116)</f>
        <v>0</v>
      </c>
    </row>
    <row r="117" spans="1:20" x14ac:dyDescent="0.2">
      <c r="A117" s="4" t="s">
        <v>112</v>
      </c>
      <c r="E117" s="2">
        <v>5</v>
      </c>
      <c r="F117" s="2">
        <v>6</v>
      </c>
      <c r="G117" s="2">
        <v>2</v>
      </c>
      <c r="H117" s="2">
        <v>1</v>
      </c>
      <c r="Q117" s="2">
        <v>1</v>
      </c>
      <c r="R117" s="2">
        <v>1</v>
      </c>
      <c r="T117" s="2">
        <f t="shared" si="5"/>
        <v>16</v>
      </c>
    </row>
    <row r="118" spans="1:20" x14ac:dyDescent="0.2">
      <c r="A118" s="4" t="s">
        <v>113</v>
      </c>
      <c r="T118" s="2">
        <f t="shared" si="5"/>
        <v>0</v>
      </c>
    </row>
    <row r="119" spans="1:20" x14ac:dyDescent="0.2">
      <c r="A119" s="4" t="s">
        <v>114</v>
      </c>
      <c r="T119" s="2">
        <f t="shared" si="5"/>
        <v>0</v>
      </c>
    </row>
    <row r="120" spans="1:20" x14ac:dyDescent="0.2">
      <c r="A120" s="4" t="s">
        <v>115</v>
      </c>
      <c r="T120" s="2">
        <f t="shared" si="5"/>
        <v>0</v>
      </c>
    </row>
    <row r="121" spans="1:20" x14ac:dyDescent="0.2">
      <c r="A121" s="4" t="s">
        <v>116</v>
      </c>
      <c r="C121" s="2">
        <v>1</v>
      </c>
      <c r="M121" s="2">
        <v>1</v>
      </c>
      <c r="T121" s="2">
        <f t="shared" si="5"/>
        <v>2</v>
      </c>
    </row>
    <row r="122" spans="1:20" x14ac:dyDescent="0.2">
      <c r="A122" s="4" t="s">
        <v>117</v>
      </c>
      <c r="T122" s="2">
        <f t="shared" si="5"/>
        <v>0</v>
      </c>
    </row>
    <row r="123" spans="1:20" x14ac:dyDescent="0.2">
      <c r="A123" s="4" t="s">
        <v>118</v>
      </c>
      <c r="C123" s="2">
        <v>1</v>
      </c>
      <c r="F123" s="2">
        <v>2</v>
      </c>
      <c r="G123" s="2">
        <v>4</v>
      </c>
      <c r="H123" s="2">
        <v>1</v>
      </c>
      <c r="O123" s="2">
        <v>2</v>
      </c>
      <c r="R123" s="2">
        <v>2</v>
      </c>
      <c r="T123" s="2">
        <f t="shared" si="5"/>
        <v>12</v>
      </c>
    </row>
    <row r="124" spans="1:20" x14ac:dyDescent="0.2">
      <c r="A124" s="4" t="s">
        <v>119</v>
      </c>
      <c r="G124" s="2">
        <v>2</v>
      </c>
      <c r="T124" s="2">
        <f t="shared" si="5"/>
        <v>2</v>
      </c>
    </row>
    <row r="125" spans="1:20" x14ac:dyDescent="0.2">
      <c r="A125" s="4" t="s">
        <v>120</v>
      </c>
      <c r="C125" s="2">
        <v>1</v>
      </c>
      <c r="G125" s="2">
        <v>5</v>
      </c>
      <c r="H125" s="2">
        <v>1</v>
      </c>
      <c r="I125" s="2">
        <v>1</v>
      </c>
      <c r="M125" s="2">
        <v>1</v>
      </c>
      <c r="N125" s="2">
        <v>3</v>
      </c>
      <c r="O125" s="2">
        <v>2</v>
      </c>
      <c r="P125" s="2">
        <v>1</v>
      </c>
      <c r="R125" s="2">
        <v>1</v>
      </c>
      <c r="T125" s="2">
        <f t="shared" si="5"/>
        <v>16</v>
      </c>
    </row>
    <row r="126" spans="1:20" x14ac:dyDescent="0.2">
      <c r="A126" s="4" t="s">
        <v>121</v>
      </c>
      <c r="C126" s="2">
        <v>1</v>
      </c>
      <c r="G126" s="2">
        <v>1</v>
      </c>
      <c r="T126" s="2">
        <f t="shared" si="5"/>
        <v>2</v>
      </c>
    </row>
    <row r="127" spans="1:20" x14ac:dyDescent="0.2">
      <c r="A127" s="3" t="s">
        <v>122</v>
      </c>
    </row>
    <row r="128" spans="1:20" x14ac:dyDescent="0.2">
      <c r="A128" s="4" t="s">
        <v>123</v>
      </c>
      <c r="G128" s="2">
        <v>11</v>
      </c>
      <c r="H128" s="2">
        <v>1</v>
      </c>
      <c r="M128" s="2">
        <v>7</v>
      </c>
      <c r="O128" s="2">
        <v>1</v>
      </c>
      <c r="P128" s="2">
        <v>1</v>
      </c>
      <c r="T128" s="2">
        <f t="shared" ref="T128:T137" si="6">SUM(B128:S128)</f>
        <v>21</v>
      </c>
    </row>
    <row r="129" spans="1:20" x14ac:dyDescent="0.2">
      <c r="A129" s="4" t="s">
        <v>124</v>
      </c>
      <c r="F129" s="2">
        <v>5</v>
      </c>
      <c r="I129" s="2">
        <v>1</v>
      </c>
      <c r="O129" s="2">
        <v>1</v>
      </c>
      <c r="R129" s="2">
        <v>1</v>
      </c>
      <c r="T129" s="2">
        <f t="shared" si="6"/>
        <v>8</v>
      </c>
    </row>
    <row r="130" spans="1:20" x14ac:dyDescent="0.2">
      <c r="A130" s="4" t="s">
        <v>125</v>
      </c>
      <c r="I130" s="2">
        <v>1</v>
      </c>
      <c r="M130" s="2">
        <v>4</v>
      </c>
      <c r="T130" s="2">
        <f t="shared" si="6"/>
        <v>5</v>
      </c>
    </row>
    <row r="131" spans="1:20" x14ac:dyDescent="0.2">
      <c r="A131" s="4" t="s">
        <v>126</v>
      </c>
      <c r="E131" s="2">
        <v>3</v>
      </c>
      <c r="F131" s="2">
        <v>1</v>
      </c>
      <c r="G131" s="2">
        <v>5</v>
      </c>
      <c r="H131" s="2">
        <v>1</v>
      </c>
      <c r="M131" s="2">
        <v>1</v>
      </c>
      <c r="O131" s="2">
        <v>1</v>
      </c>
      <c r="P131" s="2">
        <v>2</v>
      </c>
      <c r="R131" s="2">
        <v>3</v>
      </c>
      <c r="T131" s="2">
        <f t="shared" si="6"/>
        <v>17</v>
      </c>
    </row>
    <row r="132" spans="1:20" x14ac:dyDescent="0.2">
      <c r="A132" s="4" t="s">
        <v>127</v>
      </c>
      <c r="C132" s="2">
        <v>1</v>
      </c>
      <c r="R132" s="2">
        <v>1</v>
      </c>
      <c r="T132" s="2">
        <f t="shared" si="6"/>
        <v>2</v>
      </c>
    </row>
    <row r="133" spans="1:20" x14ac:dyDescent="0.2">
      <c r="A133" s="4" t="s">
        <v>128</v>
      </c>
      <c r="T133" s="2">
        <f t="shared" si="6"/>
        <v>0</v>
      </c>
    </row>
    <row r="134" spans="1:20" x14ac:dyDescent="0.2">
      <c r="A134" s="4" t="s">
        <v>129</v>
      </c>
      <c r="G134" s="2">
        <v>1</v>
      </c>
      <c r="H134" s="2">
        <v>1</v>
      </c>
      <c r="T134" s="2">
        <f t="shared" si="6"/>
        <v>2</v>
      </c>
    </row>
    <row r="135" spans="1:20" x14ac:dyDescent="0.2">
      <c r="A135" s="4" t="s">
        <v>130</v>
      </c>
      <c r="P135" s="2">
        <v>2</v>
      </c>
      <c r="T135" s="2">
        <f t="shared" si="6"/>
        <v>2</v>
      </c>
    </row>
    <row r="136" spans="1:20" x14ac:dyDescent="0.2">
      <c r="A136" s="4" t="s">
        <v>131</v>
      </c>
      <c r="T136" s="2">
        <f t="shared" si="6"/>
        <v>0</v>
      </c>
    </row>
    <row r="137" spans="1:20" x14ac:dyDescent="0.2">
      <c r="A137" s="4" t="s">
        <v>132</v>
      </c>
      <c r="T137" s="2">
        <f t="shared" si="6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3</v>
      </c>
      <c r="F141" s="2">
        <v>10</v>
      </c>
      <c r="G141" s="2">
        <v>9</v>
      </c>
      <c r="H141" s="2">
        <v>3</v>
      </c>
      <c r="M141" s="2">
        <v>15</v>
      </c>
      <c r="T141" s="2">
        <f t="shared" ref="T141:T146" si="7">SUM(B141:S141)</f>
        <v>40</v>
      </c>
    </row>
    <row r="142" spans="1:20" x14ac:dyDescent="0.2">
      <c r="A142" s="4" t="s">
        <v>137</v>
      </c>
      <c r="G142" s="2">
        <v>9</v>
      </c>
      <c r="I142" s="2">
        <v>1</v>
      </c>
      <c r="N142" s="2">
        <v>8</v>
      </c>
      <c r="T142" s="2">
        <f t="shared" si="7"/>
        <v>18</v>
      </c>
    </row>
    <row r="143" spans="1:20" x14ac:dyDescent="0.2">
      <c r="A143" s="4" t="s">
        <v>138</v>
      </c>
      <c r="F143" s="2">
        <v>8</v>
      </c>
      <c r="G143" s="2">
        <v>5</v>
      </c>
      <c r="M143" s="2">
        <v>10</v>
      </c>
      <c r="T143" s="2">
        <f t="shared" si="7"/>
        <v>23</v>
      </c>
    </row>
    <row r="144" spans="1:20" x14ac:dyDescent="0.2">
      <c r="A144" s="4" t="s">
        <v>139</v>
      </c>
      <c r="T144" s="2">
        <f t="shared" si="7"/>
        <v>0</v>
      </c>
    </row>
    <row r="145" spans="1:20" x14ac:dyDescent="0.2">
      <c r="A145" s="4" t="s">
        <v>140</v>
      </c>
      <c r="G145" s="2">
        <v>10</v>
      </c>
      <c r="I145" s="2">
        <v>1</v>
      </c>
      <c r="M145" s="2">
        <v>12</v>
      </c>
      <c r="P145" s="2">
        <v>4</v>
      </c>
      <c r="T145" s="2">
        <f t="shared" si="7"/>
        <v>27</v>
      </c>
    </row>
    <row r="146" spans="1:20" x14ac:dyDescent="0.2">
      <c r="A146" s="4" t="s">
        <v>141</v>
      </c>
      <c r="G146" s="2">
        <v>14</v>
      </c>
      <c r="H146" s="2">
        <v>2</v>
      </c>
      <c r="I146" s="2">
        <v>1</v>
      </c>
      <c r="M146" s="2">
        <v>8</v>
      </c>
      <c r="N146" s="2">
        <v>12</v>
      </c>
      <c r="T146" s="2">
        <f t="shared" si="7"/>
        <v>37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8">SUM(B148:S148)</f>
        <v>0</v>
      </c>
    </row>
    <row r="149" spans="1:20" x14ac:dyDescent="0.2">
      <c r="A149" s="4" t="s">
        <v>144</v>
      </c>
      <c r="B149" s="2">
        <v>6</v>
      </c>
      <c r="D149" s="2">
        <v>5</v>
      </c>
      <c r="F149" s="2">
        <v>1</v>
      </c>
      <c r="G149" s="2">
        <v>14</v>
      </c>
      <c r="H149" s="2">
        <v>7</v>
      </c>
      <c r="M149" s="2">
        <v>3</v>
      </c>
      <c r="O149" s="2">
        <v>4</v>
      </c>
      <c r="T149" s="2">
        <f t="shared" si="8"/>
        <v>40</v>
      </c>
    </row>
    <row r="150" spans="1:20" x14ac:dyDescent="0.2">
      <c r="A150" s="4" t="s">
        <v>145</v>
      </c>
      <c r="O150" s="2">
        <v>1</v>
      </c>
      <c r="T150" s="2">
        <f t="shared" si="8"/>
        <v>1</v>
      </c>
    </row>
    <row r="151" spans="1:20" x14ac:dyDescent="0.2">
      <c r="A151" s="4" t="s">
        <v>146</v>
      </c>
      <c r="B151" s="2">
        <v>1</v>
      </c>
      <c r="D151" s="2">
        <v>1</v>
      </c>
      <c r="G151" s="2">
        <v>8</v>
      </c>
      <c r="I151" s="2">
        <v>1</v>
      </c>
      <c r="M151" s="2">
        <v>2</v>
      </c>
      <c r="T151" s="2">
        <f t="shared" si="8"/>
        <v>13</v>
      </c>
    </row>
    <row r="152" spans="1:20" x14ac:dyDescent="0.2">
      <c r="A152" s="4" t="s">
        <v>147</v>
      </c>
      <c r="G152" s="2">
        <v>19</v>
      </c>
      <c r="H152" s="2">
        <v>2</v>
      </c>
      <c r="I152" s="2">
        <v>1</v>
      </c>
      <c r="M152" s="2">
        <v>5</v>
      </c>
      <c r="Q152" s="2">
        <v>1</v>
      </c>
      <c r="R152" s="2">
        <v>5</v>
      </c>
      <c r="T152" s="2">
        <f t="shared" si="8"/>
        <v>33</v>
      </c>
    </row>
    <row r="153" spans="1:20" x14ac:dyDescent="0.2">
      <c r="A153" s="4" t="s">
        <v>148</v>
      </c>
      <c r="B153" s="2">
        <v>3</v>
      </c>
      <c r="D153" s="2">
        <v>6</v>
      </c>
      <c r="F153" s="2">
        <v>7</v>
      </c>
      <c r="G153" s="2">
        <v>12</v>
      </c>
      <c r="H153" s="2">
        <v>7</v>
      </c>
      <c r="M153" s="2">
        <v>5</v>
      </c>
      <c r="N153" s="2">
        <v>2</v>
      </c>
      <c r="O153" s="2">
        <v>1</v>
      </c>
      <c r="R153" s="2">
        <v>1</v>
      </c>
      <c r="T153" s="2">
        <f t="shared" si="8"/>
        <v>44</v>
      </c>
    </row>
    <row r="154" spans="1:20" x14ac:dyDescent="0.2">
      <c r="A154" s="3" t="s">
        <v>149</v>
      </c>
    </row>
    <row r="155" spans="1:20" x14ac:dyDescent="0.2">
      <c r="A155" s="4" t="s">
        <v>150</v>
      </c>
      <c r="F155" s="2">
        <v>1</v>
      </c>
      <c r="G155" s="2">
        <v>9</v>
      </c>
      <c r="T155" s="2">
        <f>SUM(B155:S155)</f>
        <v>10</v>
      </c>
    </row>
    <row r="156" spans="1:20" x14ac:dyDescent="0.2">
      <c r="A156" s="4" t="s">
        <v>151</v>
      </c>
      <c r="D156" s="2">
        <v>1</v>
      </c>
      <c r="E156" s="2">
        <v>1</v>
      </c>
      <c r="G156" s="2">
        <v>3</v>
      </c>
      <c r="P156" s="2">
        <v>1</v>
      </c>
      <c r="T156" s="2">
        <f>SUM(B156:S156)</f>
        <v>6</v>
      </c>
    </row>
    <row r="157" spans="1:20" x14ac:dyDescent="0.2">
      <c r="A157" s="4" t="s">
        <v>152</v>
      </c>
      <c r="H157" s="2">
        <v>2</v>
      </c>
      <c r="T157" s="2">
        <f>SUM(B157:S157)</f>
        <v>2</v>
      </c>
    </row>
    <row r="158" spans="1:20" x14ac:dyDescent="0.2">
      <c r="A158" s="4" t="s">
        <v>153</v>
      </c>
      <c r="F158" s="2">
        <v>2</v>
      </c>
      <c r="N158" s="2">
        <v>4</v>
      </c>
      <c r="P158" s="2">
        <v>6</v>
      </c>
      <c r="R158" s="2">
        <v>1</v>
      </c>
      <c r="T158" s="2">
        <f>SUM(B158:S158)</f>
        <v>13</v>
      </c>
    </row>
    <row r="159" spans="1:20" x14ac:dyDescent="0.2">
      <c r="A159" s="3" t="s">
        <v>154</v>
      </c>
    </row>
    <row r="160" spans="1:20" x14ac:dyDescent="0.2">
      <c r="A160" s="4" t="s">
        <v>155</v>
      </c>
      <c r="E160" s="2">
        <v>1</v>
      </c>
      <c r="G160" s="2">
        <v>4</v>
      </c>
      <c r="M160" s="2">
        <v>2</v>
      </c>
      <c r="O160" s="2">
        <v>2</v>
      </c>
      <c r="P160" s="2">
        <v>1</v>
      </c>
      <c r="R160" s="2">
        <v>3</v>
      </c>
      <c r="T160" s="2">
        <f>SUM(B160:S160)</f>
        <v>13</v>
      </c>
    </row>
    <row r="161" spans="1:20" x14ac:dyDescent="0.2">
      <c r="A161" s="4" t="s">
        <v>156</v>
      </c>
      <c r="H161" s="2">
        <v>5</v>
      </c>
      <c r="T161" s="2">
        <f>SUM(B161:S161)</f>
        <v>5</v>
      </c>
    </row>
    <row r="162" spans="1:20" x14ac:dyDescent="0.2">
      <c r="A162" s="3" t="s">
        <v>157</v>
      </c>
    </row>
    <row r="163" spans="1:20" x14ac:dyDescent="0.2">
      <c r="A163" s="4" t="s">
        <v>158</v>
      </c>
      <c r="P163" s="2">
        <v>1</v>
      </c>
      <c r="T163" s="2">
        <f>SUM(B163:S163)</f>
        <v>1</v>
      </c>
    </row>
    <row r="164" spans="1:20" x14ac:dyDescent="0.2">
      <c r="A164" s="3" t="s">
        <v>159</v>
      </c>
    </row>
    <row r="165" spans="1:20" x14ac:dyDescent="0.2">
      <c r="A165" s="4" t="s">
        <v>160</v>
      </c>
      <c r="F165" s="2">
        <v>4</v>
      </c>
      <c r="M165" s="2">
        <v>1</v>
      </c>
      <c r="T165" s="2">
        <f>SUM(B165:S165)</f>
        <v>5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B170" s="2">
        <v>1</v>
      </c>
      <c r="F170" s="2">
        <v>4</v>
      </c>
      <c r="G170" s="2">
        <v>5</v>
      </c>
      <c r="H170" s="2">
        <v>1</v>
      </c>
      <c r="M170" s="2">
        <v>17</v>
      </c>
      <c r="P170" s="2">
        <v>3</v>
      </c>
      <c r="R170" s="2">
        <v>11</v>
      </c>
      <c r="T170" s="2">
        <f>SUM(B170:S170)</f>
        <v>42</v>
      </c>
    </row>
    <row r="171" spans="1:20" x14ac:dyDescent="0.2">
      <c r="A171" s="3" t="s">
        <v>166</v>
      </c>
    </row>
    <row r="172" spans="1:20" x14ac:dyDescent="0.2">
      <c r="A172" s="4" t="s">
        <v>167</v>
      </c>
      <c r="B172" s="2">
        <v>6</v>
      </c>
      <c r="D172" s="2">
        <v>8</v>
      </c>
      <c r="F172" s="2">
        <v>7</v>
      </c>
      <c r="G172" s="2">
        <v>10</v>
      </c>
      <c r="H172" s="2">
        <v>18</v>
      </c>
      <c r="M172" s="2">
        <v>19</v>
      </c>
      <c r="O172" s="2">
        <v>2</v>
      </c>
      <c r="R172" s="2">
        <v>13</v>
      </c>
      <c r="T172" s="2">
        <f>SUM(B172:S172)</f>
        <v>83</v>
      </c>
    </row>
    <row r="173" spans="1:20" x14ac:dyDescent="0.2">
      <c r="A173" s="4" t="s">
        <v>168</v>
      </c>
      <c r="B173" s="2">
        <v>2</v>
      </c>
      <c r="D173" s="2">
        <v>6</v>
      </c>
      <c r="F173" s="2">
        <v>4</v>
      </c>
      <c r="G173" s="2">
        <v>4</v>
      </c>
      <c r="I173" s="2">
        <v>1</v>
      </c>
      <c r="M173" s="2">
        <v>2</v>
      </c>
      <c r="N173" s="2">
        <v>2</v>
      </c>
      <c r="O173" s="2">
        <v>1</v>
      </c>
      <c r="T173" s="2">
        <f>SUM(B173:S173)</f>
        <v>22</v>
      </c>
    </row>
    <row r="174" spans="1:20" x14ac:dyDescent="0.2">
      <c r="A174" s="3" t="s">
        <v>169</v>
      </c>
    </row>
    <row r="175" spans="1:20" x14ac:dyDescent="0.2">
      <c r="A175" s="4" t="s">
        <v>170</v>
      </c>
      <c r="D175" s="2">
        <v>6</v>
      </c>
      <c r="T175" s="2">
        <f>SUM(B175:S175)</f>
        <v>6</v>
      </c>
    </row>
    <row r="176" spans="1:20" x14ac:dyDescent="0.2">
      <c r="A176" s="4" t="s">
        <v>171</v>
      </c>
      <c r="F176" s="2">
        <v>10</v>
      </c>
      <c r="G176" s="2">
        <v>4</v>
      </c>
      <c r="H176" s="2">
        <v>11</v>
      </c>
      <c r="I176" s="2">
        <v>1</v>
      </c>
      <c r="M176" s="2">
        <v>5</v>
      </c>
      <c r="N176" s="2">
        <v>1</v>
      </c>
      <c r="O176" s="2">
        <v>3</v>
      </c>
      <c r="P176" s="2">
        <v>1</v>
      </c>
      <c r="R176" s="2">
        <v>9</v>
      </c>
      <c r="T176" s="2">
        <f>SUM(B176:S176)</f>
        <v>45</v>
      </c>
    </row>
    <row r="177" spans="1:20" x14ac:dyDescent="0.2">
      <c r="A177" s="4" t="s">
        <v>172</v>
      </c>
      <c r="B177" s="2">
        <v>3</v>
      </c>
      <c r="D177" s="2">
        <v>13</v>
      </c>
      <c r="E177" s="2">
        <v>1</v>
      </c>
      <c r="F177" s="2">
        <v>2</v>
      </c>
      <c r="G177" s="2">
        <v>1</v>
      </c>
      <c r="H177" s="2">
        <v>16</v>
      </c>
      <c r="M177" s="2">
        <v>5</v>
      </c>
      <c r="O177" s="2">
        <v>2</v>
      </c>
      <c r="R177" s="2">
        <v>8</v>
      </c>
      <c r="T177" s="2">
        <f>SUM(B177:S177)</f>
        <v>51</v>
      </c>
    </row>
    <row r="178" spans="1:20" x14ac:dyDescent="0.2">
      <c r="A178" s="4" t="s">
        <v>173</v>
      </c>
      <c r="B178" s="2">
        <v>5</v>
      </c>
      <c r="C178" s="2">
        <v>7</v>
      </c>
      <c r="D178" s="2">
        <v>4</v>
      </c>
      <c r="F178" s="2">
        <v>3</v>
      </c>
      <c r="G178" s="2">
        <v>33</v>
      </c>
      <c r="H178" s="2">
        <v>7</v>
      </c>
      <c r="I178" s="2">
        <v>1</v>
      </c>
      <c r="M178" s="2">
        <v>13</v>
      </c>
      <c r="N178" s="2">
        <v>1</v>
      </c>
      <c r="O178" s="2">
        <v>3</v>
      </c>
      <c r="P178" s="2">
        <v>4</v>
      </c>
      <c r="Q178" s="2">
        <v>1</v>
      </c>
      <c r="R178" s="2">
        <v>9</v>
      </c>
      <c r="T178" s="2">
        <f>SUM(B178:S178)</f>
        <v>91</v>
      </c>
    </row>
    <row r="179" spans="1:20" x14ac:dyDescent="0.2">
      <c r="A179" s="4" t="s">
        <v>174</v>
      </c>
      <c r="B179" s="2">
        <v>10</v>
      </c>
      <c r="D179" s="2">
        <v>9</v>
      </c>
      <c r="F179" s="2">
        <v>1</v>
      </c>
      <c r="G179" s="2">
        <v>1</v>
      </c>
      <c r="H179" s="2">
        <v>16</v>
      </c>
      <c r="M179" s="2">
        <v>3</v>
      </c>
      <c r="N179" s="2">
        <v>1</v>
      </c>
      <c r="P179" s="2">
        <v>1</v>
      </c>
      <c r="R179" s="2">
        <v>5</v>
      </c>
      <c r="T179" s="2">
        <f>SUM(B179:S179)</f>
        <v>47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G182" s="2">
        <v>1</v>
      </c>
      <c r="T182" s="2">
        <f>SUM(B182:S182)</f>
        <v>1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3</v>
      </c>
      <c r="T187" s="2">
        <f>SUM(B187:S187)</f>
        <v>3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255</v>
      </c>
      <c r="G192" s="2">
        <v>1</v>
      </c>
      <c r="H192" s="2">
        <v>2</v>
      </c>
      <c r="M192" s="2">
        <v>2</v>
      </c>
      <c r="O192" s="2">
        <v>2</v>
      </c>
      <c r="T192" s="2">
        <f>SUM(B192:S192)</f>
        <v>7</v>
      </c>
    </row>
    <row r="193" spans="1:20" x14ac:dyDescent="0.2">
      <c r="A193" s="7"/>
    </row>
    <row r="194" spans="1:20" x14ac:dyDescent="0.2">
      <c r="A194" s="4" t="s">
        <v>188</v>
      </c>
      <c r="E194" s="2">
        <v>2</v>
      </c>
      <c r="F194" s="2">
        <v>1</v>
      </c>
      <c r="G194" s="2">
        <v>1</v>
      </c>
      <c r="H194" s="2">
        <v>3</v>
      </c>
      <c r="M194" s="2">
        <v>2</v>
      </c>
      <c r="O194" s="2">
        <v>2</v>
      </c>
      <c r="P194" s="2">
        <v>2</v>
      </c>
      <c r="R194" s="2">
        <v>5</v>
      </c>
      <c r="T194" s="2">
        <f>SUM(B194:S194)</f>
        <v>18</v>
      </c>
    </row>
    <row r="195" spans="1:20" x14ac:dyDescent="0.2">
      <c r="A195" s="4" t="s">
        <v>189</v>
      </c>
      <c r="T195" s="2">
        <f>SUM(B195:S195)</f>
        <v>0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R198" s="2">
        <v>1</v>
      </c>
      <c r="T198" s="2">
        <f t="shared" ref="T198:T210" si="9">SUM(B198:S198)</f>
        <v>1</v>
      </c>
    </row>
    <row r="199" spans="1:20" x14ac:dyDescent="0.2">
      <c r="A199" s="4" t="s">
        <v>193</v>
      </c>
      <c r="E199" s="2">
        <v>2</v>
      </c>
      <c r="T199" s="2">
        <f t="shared" si="9"/>
        <v>2</v>
      </c>
    </row>
    <row r="200" spans="1:20" x14ac:dyDescent="0.2">
      <c r="A200" s="4" t="s">
        <v>194</v>
      </c>
      <c r="E200" s="2">
        <v>1</v>
      </c>
      <c r="F200" s="2">
        <v>4</v>
      </c>
      <c r="G200" s="2">
        <v>20</v>
      </c>
      <c r="I200" s="2">
        <v>1</v>
      </c>
      <c r="M200" s="2">
        <v>3</v>
      </c>
      <c r="N200" s="2">
        <v>4</v>
      </c>
      <c r="P200" s="2">
        <v>2</v>
      </c>
      <c r="Q200" s="2">
        <v>1</v>
      </c>
      <c r="R200" s="2">
        <v>7</v>
      </c>
      <c r="T200" s="2">
        <f t="shared" si="9"/>
        <v>43</v>
      </c>
    </row>
    <row r="201" spans="1:20" x14ac:dyDescent="0.2">
      <c r="A201" s="4" t="s">
        <v>195</v>
      </c>
      <c r="P201" s="2">
        <v>1</v>
      </c>
      <c r="T201" s="2">
        <f t="shared" si="9"/>
        <v>1</v>
      </c>
    </row>
    <row r="202" spans="1:20" x14ac:dyDescent="0.2">
      <c r="A202" s="4" t="s">
        <v>196</v>
      </c>
      <c r="B202" s="2">
        <v>3</v>
      </c>
      <c r="C202" s="2">
        <v>3</v>
      </c>
      <c r="D202" s="2">
        <v>15</v>
      </c>
      <c r="E202" s="2">
        <v>3</v>
      </c>
      <c r="F202" s="2">
        <v>7</v>
      </c>
      <c r="G202" s="2">
        <v>14</v>
      </c>
      <c r="H202" s="2">
        <v>6</v>
      </c>
      <c r="M202" s="2">
        <v>5</v>
      </c>
      <c r="N202" s="2">
        <v>2</v>
      </c>
      <c r="O202" s="2">
        <v>6</v>
      </c>
      <c r="P202" s="2">
        <v>4</v>
      </c>
      <c r="R202" s="2">
        <v>5</v>
      </c>
      <c r="T202" s="2">
        <f t="shared" si="9"/>
        <v>73</v>
      </c>
    </row>
    <row r="203" spans="1:20" x14ac:dyDescent="0.2">
      <c r="A203" s="4" t="s">
        <v>197</v>
      </c>
      <c r="B203" s="2">
        <v>1</v>
      </c>
      <c r="M203" s="2">
        <v>4</v>
      </c>
      <c r="R203" s="2">
        <v>4</v>
      </c>
      <c r="T203" s="2">
        <f t="shared" si="9"/>
        <v>9</v>
      </c>
    </row>
    <row r="204" spans="1:20" x14ac:dyDescent="0.2">
      <c r="A204" s="4" t="s">
        <v>198</v>
      </c>
      <c r="B204" s="2">
        <v>3</v>
      </c>
      <c r="C204" s="2">
        <v>5</v>
      </c>
      <c r="D204" s="2">
        <v>6</v>
      </c>
      <c r="F204" s="2">
        <v>8</v>
      </c>
      <c r="G204" s="2">
        <v>3</v>
      </c>
      <c r="H204" s="2">
        <v>31</v>
      </c>
      <c r="M204" s="2">
        <v>8</v>
      </c>
      <c r="N204" s="2">
        <v>2</v>
      </c>
      <c r="O204" s="2">
        <v>7</v>
      </c>
      <c r="P204" s="2">
        <v>2</v>
      </c>
      <c r="R204" s="2">
        <v>22</v>
      </c>
      <c r="T204" s="2">
        <f t="shared" si="9"/>
        <v>97</v>
      </c>
    </row>
    <row r="205" spans="1:20" x14ac:dyDescent="0.2">
      <c r="A205" s="4" t="s">
        <v>199</v>
      </c>
      <c r="T205" s="2">
        <f t="shared" si="9"/>
        <v>0</v>
      </c>
    </row>
    <row r="206" spans="1:20" x14ac:dyDescent="0.2">
      <c r="A206" s="4" t="s">
        <v>200</v>
      </c>
      <c r="E206" s="2">
        <v>2</v>
      </c>
      <c r="M206" s="2">
        <v>1</v>
      </c>
      <c r="P206" s="2">
        <v>1</v>
      </c>
      <c r="T206" s="2">
        <f t="shared" si="9"/>
        <v>4</v>
      </c>
    </row>
    <row r="207" spans="1:20" x14ac:dyDescent="0.2">
      <c r="A207" s="4" t="s">
        <v>201</v>
      </c>
      <c r="M207" s="2">
        <v>2</v>
      </c>
      <c r="N207" s="2">
        <v>1</v>
      </c>
      <c r="R207" s="2">
        <v>3</v>
      </c>
      <c r="T207" s="2">
        <f t="shared" si="9"/>
        <v>6</v>
      </c>
    </row>
    <row r="208" spans="1:20" x14ac:dyDescent="0.2">
      <c r="A208" s="4" t="s">
        <v>202</v>
      </c>
      <c r="E208" s="2">
        <v>3</v>
      </c>
      <c r="G208" s="2">
        <v>1</v>
      </c>
      <c r="T208" s="2">
        <f t="shared" si="9"/>
        <v>4</v>
      </c>
    </row>
    <row r="209" spans="1:20" x14ac:dyDescent="0.2">
      <c r="A209" s="4" t="s">
        <v>203</v>
      </c>
      <c r="F209" s="2">
        <v>3</v>
      </c>
      <c r="I209" s="2">
        <v>1</v>
      </c>
      <c r="M209" s="2">
        <v>11</v>
      </c>
      <c r="N209" s="2">
        <v>4</v>
      </c>
      <c r="R209" s="2">
        <v>5</v>
      </c>
      <c r="T209" s="2">
        <f t="shared" si="9"/>
        <v>24</v>
      </c>
    </row>
    <row r="210" spans="1:20" x14ac:dyDescent="0.2">
      <c r="A210" s="4" t="s">
        <v>204</v>
      </c>
      <c r="T210" s="2">
        <f t="shared" si="9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T212" s="2">
        <f>SUM(B212:S212)</f>
        <v>0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G216" s="2">
        <v>18</v>
      </c>
      <c r="I216" s="2">
        <v>1</v>
      </c>
      <c r="T216" s="2">
        <f>SUM(B216:S216)</f>
        <v>19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214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E222" s="2">
        <v>2</v>
      </c>
      <c r="O222" s="2">
        <v>3</v>
      </c>
      <c r="T222" s="2">
        <f>SUM(B222:S222)</f>
        <v>5</v>
      </c>
    </row>
    <row r="223" spans="1:20" x14ac:dyDescent="0.2">
      <c r="A223" s="3" t="s">
        <v>217</v>
      </c>
    </row>
    <row r="224" spans="1:20" x14ac:dyDescent="0.2">
      <c r="A224" s="4" t="s">
        <v>218</v>
      </c>
      <c r="H224" s="2">
        <v>5</v>
      </c>
      <c r="T224" s="2">
        <f t="shared" ref="T224:T235" si="10">SUM(B224:S224)</f>
        <v>5</v>
      </c>
    </row>
    <row r="225" spans="1:20" x14ac:dyDescent="0.2">
      <c r="A225" s="4" t="s">
        <v>219</v>
      </c>
      <c r="O225" s="2">
        <v>2</v>
      </c>
      <c r="T225" s="2">
        <f t="shared" si="10"/>
        <v>2</v>
      </c>
    </row>
    <row r="226" spans="1:20" x14ac:dyDescent="0.2">
      <c r="A226" s="4" t="s">
        <v>220</v>
      </c>
      <c r="T226" s="2">
        <f t="shared" si="10"/>
        <v>0</v>
      </c>
    </row>
    <row r="227" spans="1:20" x14ac:dyDescent="0.2">
      <c r="A227" s="4" t="s">
        <v>221</v>
      </c>
      <c r="D227" s="2">
        <v>4</v>
      </c>
      <c r="F227" s="2">
        <v>1</v>
      </c>
      <c r="H227" s="2">
        <v>9</v>
      </c>
      <c r="O227" s="2">
        <v>1</v>
      </c>
      <c r="T227" s="2">
        <f t="shared" si="10"/>
        <v>15</v>
      </c>
    </row>
    <row r="228" spans="1:20" x14ac:dyDescent="0.2">
      <c r="A228" s="4" t="s">
        <v>222</v>
      </c>
      <c r="H228" s="2">
        <v>1</v>
      </c>
      <c r="T228" s="2">
        <f t="shared" si="10"/>
        <v>1</v>
      </c>
    </row>
    <row r="229" spans="1:20" x14ac:dyDescent="0.2">
      <c r="A229" s="4" t="s">
        <v>223</v>
      </c>
      <c r="T229" s="2">
        <f t="shared" si="10"/>
        <v>0</v>
      </c>
    </row>
    <row r="230" spans="1:20" x14ac:dyDescent="0.2">
      <c r="A230" s="4" t="s">
        <v>224</v>
      </c>
      <c r="T230" s="2">
        <f t="shared" si="10"/>
        <v>0</v>
      </c>
    </row>
    <row r="231" spans="1:20" x14ac:dyDescent="0.2">
      <c r="A231" s="4" t="s">
        <v>225</v>
      </c>
      <c r="T231" s="2">
        <f t="shared" si="10"/>
        <v>0</v>
      </c>
    </row>
    <row r="232" spans="1:20" x14ac:dyDescent="0.2">
      <c r="A232" s="4" t="s">
        <v>226</v>
      </c>
      <c r="F232" s="2">
        <v>1</v>
      </c>
      <c r="T232" s="2">
        <f t="shared" si="10"/>
        <v>1</v>
      </c>
    </row>
    <row r="233" spans="1:20" x14ac:dyDescent="0.2">
      <c r="A233" s="4" t="s">
        <v>227</v>
      </c>
      <c r="F233" s="2">
        <v>7</v>
      </c>
      <c r="R233" s="2">
        <v>5</v>
      </c>
      <c r="T233" s="2">
        <f t="shared" si="10"/>
        <v>12</v>
      </c>
    </row>
    <row r="234" spans="1:20" x14ac:dyDescent="0.2">
      <c r="A234" s="4" t="s">
        <v>228</v>
      </c>
      <c r="H234" s="2">
        <v>2</v>
      </c>
      <c r="T234" s="2">
        <f t="shared" si="10"/>
        <v>2</v>
      </c>
    </row>
    <row r="235" spans="1:20" x14ac:dyDescent="0.2">
      <c r="A235" s="4" t="s">
        <v>229</v>
      </c>
      <c r="T235" s="2">
        <f t="shared" si="10"/>
        <v>0</v>
      </c>
    </row>
    <row r="236" spans="1:20" x14ac:dyDescent="0.2">
      <c r="A236" s="3" t="s">
        <v>230</v>
      </c>
    </row>
    <row r="237" spans="1:20" x14ac:dyDescent="0.2">
      <c r="A237" s="5"/>
    </row>
    <row r="238" spans="1:20" x14ac:dyDescent="0.2">
      <c r="A238" s="4" t="s">
        <v>231</v>
      </c>
      <c r="B238" s="2">
        <v>1</v>
      </c>
      <c r="C238" s="2">
        <v>2</v>
      </c>
      <c r="D238" s="2">
        <v>7</v>
      </c>
      <c r="H238" s="2">
        <v>2</v>
      </c>
      <c r="N238" s="2">
        <v>2</v>
      </c>
      <c r="O238" s="2">
        <v>4</v>
      </c>
      <c r="P238" s="2">
        <v>1</v>
      </c>
      <c r="T238" s="2">
        <f t="shared" ref="T238:T248" si="11">SUM(B238:S238)</f>
        <v>19</v>
      </c>
    </row>
    <row r="239" spans="1:20" x14ac:dyDescent="0.2">
      <c r="A239" s="4" t="s">
        <v>232</v>
      </c>
      <c r="T239" s="2">
        <f t="shared" si="11"/>
        <v>0</v>
      </c>
    </row>
    <row r="240" spans="1:20" x14ac:dyDescent="0.2">
      <c r="A240" s="4" t="s">
        <v>233</v>
      </c>
      <c r="D240" s="2">
        <v>1</v>
      </c>
      <c r="T240" s="2">
        <f t="shared" si="11"/>
        <v>1</v>
      </c>
    </row>
    <row r="241" spans="1:20" x14ac:dyDescent="0.2">
      <c r="A241" s="4" t="s">
        <v>234</v>
      </c>
      <c r="B241" s="2">
        <v>7</v>
      </c>
      <c r="D241" s="2">
        <v>12</v>
      </c>
      <c r="G241" s="2">
        <v>1</v>
      </c>
      <c r="H241" s="2">
        <v>1</v>
      </c>
      <c r="T241" s="2">
        <f t="shared" si="11"/>
        <v>21</v>
      </c>
    </row>
    <row r="242" spans="1:20" x14ac:dyDescent="0.2">
      <c r="A242" s="4" t="s">
        <v>235</v>
      </c>
      <c r="E242" s="2">
        <v>2</v>
      </c>
      <c r="F242" s="2">
        <v>5</v>
      </c>
      <c r="G242" s="2">
        <v>7</v>
      </c>
      <c r="I242" s="2">
        <v>1</v>
      </c>
      <c r="M242" s="2">
        <v>9</v>
      </c>
      <c r="P242" s="2">
        <v>1</v>
      </c>
      <c r="Q242" s="2">
        <v>1</v>
      </c>
      <c r="R242" s="2">
        <v>5</v>
      </c>
      <c r="T242" s="2">
        <f t="shared" si="11"/>
        <v>31</v>
      </c>
    </row>
    <row r="243" spans="1:20" x14ac:dyDescent="0.2">
      <c r="A243" s="4" t="s">
        <v>236</v>
      </c>
      <c r="F243" s="2">
        <v>3</v>
      </c>
      <c r="G243" s="2">
        <v>2</v>
      </c>
      <c r="M243" s="2">
        <v>1</v>
      </c>
      <c r="T243" s="2">
        <f t="shared" si="11"/>
        <v>6</v>
      </c>
    </row>
    <row r="244" spans="1:20" x14ac:dyDescent="0.2">
      <c r="A244" s="4" t="s">
        <v>237</v>
      </c>
      <c r="H244" s="2">
        <v>1</v>
      </c>
      <c r="T244" s="2">
        <f t="shared" si="11"/>
        <v>1</v>
      </c>
    </row>
    <row r="245" spans="1:20" x14ac:dyDescent="0.2">
      <c r="A245" s="4" t="s">
        <v>238</v>
      </c>
      <c r="G245" s="2">
        <v>6</v>
      </c>
      <c r="H245" s="2">
        <v>2</v>
      </c>
      <c r="T245" s="2">
        <f t="shared" si="11"/>
        <v>8</v>
      </c>
    </row>
    <row r="246" spans="1:20" x14ac:dyDescent="0.2">
      <c r="A246" s="4" t="s">
        <v>239</v>
      </c>
      <c r="B246" s="2">
        <v>11</v>
      </c>
      <c r="D246" s="2">
        <v>19</v>
      </c>
      <c r="E246" s="2">
        <v>5</v>
      </c>
      <c r="F246" s="2">
        <v>12</v>
      </c>
      <c r="G246" s="2">
        <v>9</v>
      </c>
      <c r="H246" s="2">
        <v>17</v>
      </c>
      <c r="M246" s="2">
        <v>11</v>
      </c>
      <c r="N246" s="2">
        <v>4</v>
      </c>
      <c r="O246" s="2">
        <v>12</v>
      </c>
      <c r="P246" s="2">
        <v>3</v>
      </c>
      <c r="R246" s="2">
        <v>14</v>
      </c>
      <c r="T246" s="2">
        <f t="shared" si="11"/>
        <v>117</v>
      </c>
    </row>
    <row r="247" spans="1:20" x14ac:dyDescent="0.2">
      <c r="A247" s="4" t="s">
        <v>240</v>
      </c>
      <c r="T247" s="2">
        <f t="shared" si="11"/>
        <v>0</v>
      </c>
    </row>
    <row r="248" spans="1:20" x14ac:dyDescent="0.2">
      <c r="A248" s="4" t="s">
        <v>241</v>
      </c>
      <c r="T248" s="2">
        <f t="shared" si="11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2">SUM(B4:B255)</f>
        <v>67</v>
      </c>
      <c r="C257" s="2">
        <f t="shared" si="12"/>
        <v>23</v>
      </c>
      <c r="D257" s="2">
        <f t="shared" si="12"/>
        <v>127</v>
      </c>
      <c r="E257" s="2">
        <f t="shared" si="12"/>
        <v>62</v>
      </c>
      <c r="F257" s="2">
        <f t="shared" si="12"/>
        <v>162</v>
      </c>
      <c r="G257" s="2">
        <f t="shared" si="12"/>
        <v>365</v>
      </c>
      <c r="H257" s="2">
        <f t="shared" si="12"/>
        <v>198</v>
      </c>
      <c r="I257" s="2">
        <f t="shared" si="12"/>
        <v>26</v>
      </c>
      <c r="J257" s="2">
        <f t="shared" si="12"/>
        <v>0</v>
      </c>
      <c r="K257" s="2">
        <f t="shared" si="12"/>
        <v>0</v>
      </c>
      <c r="L257" s="2">
        <f t="shared" si="12"/>
        <v>0</v>
      </c>
      <c r="M257" s="2">
        <f t="shared" si="12"/>
        <v>244</v>
      </c>
      <c r="N257" s="2">
        <f t="shared" si="12"/>
        <v>54</v>
      </c>
      <c r="O257" s="2">
        <f t="shared" si="12"/>
        <v>65</v>
      </c>
      <c r="P257" s="2">
        <f t="shared" si="12"/>
        <v>50</v>
      </c>
      <c r="Q257" s="2">
        <f t="shared" si="12"/>
        <v>7</v>
      </c>
      <c r="R257" s="2">
        <f t="shared" si="12"/>
        <v>160</v>
      </c>
      <c r="S257" s="2">
        <f t="shared" si="12"/>
        <v>0</v>
      </c>
      <c r="T257" s="2">
        <f t="shared" si="12"/>
        <v>1610</v>
      </c>
    </row>
    <row r="258" spans="1:20" x14ac:dyDescent="0.2">
      <c r="A258" t="s">
        <v>248</v>
      </c>
      <c r="B258" s="2">
        <f t="shared" ref="B258:S258" si="13">COUNT(B3:B255)</f>
        <v>16</v>
      </c>
      <c r="C258" s="2">
        <f t="shared" si="13"/>
        <v>10</v>
      </c>
      <c r="D258" s="2">
        <f t="shared" si="13"/>
        <v>18</v>
      </c>
      <c r="E258" s="2">
        <f t="shared" si="13"/>
        <v>20</v>
      </c>
      <c r="F258" s="2">
        <f t="shared" si="13"/>
        <v>35</v>
      </c>
      <c r="G258" s="2">
        <f t="shared" si="13"/>
        <v>49</v>
      </c>
      <c r="H258" s="2">
        <f t="shared" si="13"/>
        <v>35</v>
      </c>
      <c r="I258" s="2">
        <f t="shared" si="13"/>
        <v>17</v>
      </c>
      <c r="J258" s="2">
        <f t="shared" si="13"/>
        <v>0</v>
      </c>
      <c r="K258" s="2">
        <f t="shared" si="13"/>
        <v>0</v>
      </c>
      <c r="L258" s="2">
        <f t="shared" si="13"/>
        <v>0</v>
      </c>
      <c r="M258" s="2">
        <f t="shared" si="13"/>
        <v>43</v>
      </c>
      <c r="N258" s="2">
        <f t="shared" si="13"/>
        <v>17</v>
      </c>
      <c r="O258" s="2">
        <f t="shared" si="13"/>
        <v>23</v>
      </c>
      <c r="P258" s="2">
        <f t="shared" si="13"/>
        <v>23</v>
      </c>
      <c r="Q258" s="2">
        <f t="shared" si="13"/>
        <v>7</v>
      </c>
      <c r="R258" s="2">
        <f t="shared" si="13"/>
        <v>32</v>
      </c>
      <c r="S258" s="2">
        <f t="shared" si="13"/>
        <v>0</v>
      </c>
      <c r="T258" s="48">
        <f>COUNTIF(T4:T255,"&gt;0")</f>
        <v>91</v>
      </c>
    </row>
    <row r="262" spans="1:20" x14ac:dyDescent="0.2">
      <c r="A262" t="s">
        <v>265</v>
      </c>
    </row>
    <row r="263" spans="1:20" x14ac:dyDescent="0.2">
      <c r="A263" t="s">
        <v>262</v>
      </c>
    </row>
    <row r="264" spans="1:20" x14ac:dyDescent="0.2">
      <c r="A264" t="s">
        <v>266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4"/>
  <sheetViews>
    <sheetView zoomScaleNormal="100" workbookViewId="0">
      <pane xSplit="1" ySplit="2" topLeftCell="B117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364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F5" s="2">
        <v>1</v>
      </c>
      <c r="G5" s="2">
        <v>2</v>
      </c>
      <c r="P5" s="2">
        <v>1</v>
      </c>
      <c r="T5" s="2">
        <f>SUM(B5:S5)</f>
        <v>4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I14" s="2">
        <v>1</v>
      </c>
      <c r="T14" s="2">
        <f>SUM(B14:S14)</f>
        <v>1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2</v>
      </c>
      <c r="T17" s="2">
        <f t="shared" ref="T17:T38" si="0">SUM(B17:S17)</f>
        <v>2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E20" s="2">
        <v>3</v>
      </c>
      <c r="G20" s="2">
        <v>5</v>
      </c>
      <c r="P20" s="2">
        <v>2</v>
      </c>
      <c r="T20" s="2">
        <f t="shared" si="0"/>
        <v>10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P29" s="2">
        <v>3</v>
      </c>
      <c r="T29" s="2">
        <f t="shared" si="0"/>
        <v>3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G33" s="2">
        <v>2</v>
      </c>
      <c r="P33" s="2">
        <v>6</v>
      </c>
      <c r="T33" s="2">
        <f t="shared" si="0"/>
        <v>8</v>
      </c>
    </row>
    <row r="34" spans="1:20" x14ac:dyDescent="0.2">
      <c r="A34" t="s">
        <v>31</v>
      </c>
      <c r="E34" s="2">
        <v>2</v>
      </c>
      <c r="G34" s="2">
        <v>1</v>
      </c>
      <c r="J34" s="2">
        <v>1</v>
      </c>
      <c r="M34" s="2">
        <v>10</v>
      </c>
      <c r="T34" s="2">
        <f t="shared" si="0"/>
        <v>14</v>
      </c>
    </row>
    <row r="35" spans="1:20" x14ac:dyDescent="0.2">
      <c r="A35" t="s">
        <v>32</v>
      </c>
      <c r="G35" s="2">
        <v>1</v>
      </c>
      <c r="T35" s="2">
        <f t="shared" si="0"/>
        <v>1</v>
      </c>
    </row>
    <row r="36" spans="1:20" x14ac:dyDescent="0.2">
      <c r="A36" t="s">
        <v>33</v>
      </c>
      <c r="G36" s="2">
        <v>1</v>
      </c>
      <c r="T36" s="2">
        <f t="shared" si="0"/>
        <v>1</v>
      </c>
    </row>
    <row r="37" spans="1:20" x14ac:dyDescent="0.2">
      <c r="A37" t="s">
        <v>34</v>
      </c>
      <c r="E37" s="2">
        <v>10</v>
      </c>
      <c r="M37" s="2">
        <v>7</v>
      </c>
      <c r="T37" s="2">
        <f t="shared" si="0"/>
        <v>17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E47" s="2">
        <v>2</v>
      </c>
      <c r="T47" s="2">
        <f t="shared" si="1"/>
        <v>2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T50" s="2">
        <f t="shared" si="1"/>
        <v>0</v>
      </c>
    </row>
    <row r="51" spans="1:20" x14ac:dyDescent="0.2">
      <c r="A51" t="s">
        <v>48</v>
      </c>
      <c r="G51" s="2">
        <v>1</v>
      </c>
      <c r="P51" s="2">
        <v>1</v>
      </c>
      <c r="Q51" s="2">
        <v>1</v>
      </c>
      <c r="T51" s="2">
        <f t="shared" si="1"/>
        <v>3</v>
      </c>
    </row>
    <row r="52" spans="1:20" x14ac:dyDescent="0.2">
      <c r="A52" t="s">
        <v>49</v>
      </c>
      <c r="T52" s="2">
        <f t="shared" si="1"/>
        <v>0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P57" s="2">
        <v>1</v>
      </c>
      <c r="T57" s="2">
        <f t="shared" ref="T57:T63" si="2">SUM(B57:S57)</f>
        <v>1</v>
      </c>
    </row>
    <row r="58" spans="1:20" x14ac:dyDescent="0.2">
      <c r="A58" t="s">
        <v>55</v>
      </c>
      <c r="B58" s="2">
        <v>1</v>
      </c>
      <c r="D58" s="2">
        <v>2</v>
      </c>
      <c r="K58" s="2">
        <v>2</v>
      </c>
      <c r="M58" s="2">
        <v>1</v>
      </c>
      <c r="O58" s="2">
        <v>1</v>
      </c>
      <c r="P58" s="2">
        <v>1</v>
      </c>
      <c r="T58" s="2">
        <f t="shared" si="2"/>
        <v>8</v>
      </c>
    </row>
    <row r="59" spans="1:20" x14ac:dyDescent="0.2">
      <c r="A59" t="s">
        <v>267</v>
      </c>
      <c r="D59" s="2">
        <v>1</v>
      </c>
      <c r="G59" s="2">
        <v>1</v>
      </c>
      <c r="T59" s="2">
        <f t="shared" si="2"/>
        <v>2</v>
      </c>
    </row>
    <row r="60" spans="1:20" x14ac:dyDescent="0.2">
      <c r="A60" t="s">
        <v>268</v>
      </c>
      <c r="T60" s="2">
        <f t="shared" si="2"/>
        <v>0</v>
      </c>
    </row>
    <row r="61" spans="1:20" x14ac:dyDescent="0.2">
      <c r="A61" t="s">
        <v>56</v>
      </c>
      <c r="M61" s="2">
        <v>3</v>
      </c>
      <c r="R61" s="2">
        <v>2</v>
      </c>
      <c r="T61" s="2">
        <f t="shared" si="2"/>
        <v>5</v>
      </c>
    </row>
    <row r="62" spans="1:20" x14ac:dyDescent="0.2">
      <c r="A62" t="s">
        <v>57</v>
      </c>
      <c r="T62" s="2">
        <f t="shared" si="2"/>
        <v>0</v>
      </c>
    </row>
    <row r="63" spans="1:20" x14ac:dyDescent="0.2">
      <c r="A63" t="s">
        <v>58</v>
      </c>
      <c r="T63" s="2">
        <f t="shared" si="2"/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F69" s="2">
        <v>2</v>
      </c>
      <c r="G69" s="2">
        <v>1</v>
      </c>
      <c r="T69" s="2">
        <f t="shared" ref="T69:T81" si="3">SUM(B69:S69)</f>
        <v>3</v>
      </c>
    </row>
    <row r="70" spans="1:20" x14ac:dyDescent="0.2">
      <c r="A70" t="s">
        <v>65</v>
      </c>
      <c r="T70" s="2">
        <f t="shared" si="3"/>
        <v>0</v>
      </c>
    </row>
    <row r="71" spans="1:20" x14ac:dyDescent="0.2">
      <c r="A71" t="s">
        <v>66</v>
      </c>
      <c r="T71" s="2">
        <f t="shared" si="3"/>
        <v>0</v>
      </c>
    </row>
    <row r="72" spans="1:20" x14ac:dyDescent="0.2">
      <c r="A72" t="s">
        <v>67</v>
      </c>
      <c r="T72" s="2">
        <f t="shared" si="3"/>
        <v>0</v>
      </c>
    </row>
    <row r="73" spans="1:20" x14ac:dyDescent="0.2">
      <c r="A73" t="s">
        <v>68</v>
      </c>
      <c r="E73" s="2">
        <v>4</v>
      </c>
      <c r="G73" s="2">
        <v>5</v>
      </c>
      <c r="J73" s="2">
        <v>1</v>
      </c>
      <c r="M73" s="2">
        <v>5</v>
      </c>
      <c r="P73" s="2">
        <v>2</v>
      </c>
      <c r="Q73" s="2">
        <v>2</v>
      </c>
      <c r="R73" s="2">
        <v>2</v>
      </c>
      <c r="T73" s="2">
        <f t="shared" si="3"/>
        <v>21</v>
      </c>
    </row>
    <row r="74" spans="1:20" x14ac:dyDescent="0.2">
      <c r="A74" t="s">
        <v>69</v>
      </c>
      <c r="T74" s="2">
        <f t="shared" si="3"/>
        <v>0</v>
      </c>
    </row>
    <row r="75" spans="1:20" x14ac:dyDescent="0.2">
      <c r="A75" t="s">
        <v>70</v>
      </c>
      <c r="T75" s="2">
        <f t="shared" si="3"/>
        <v>0</v>
      </c>
    </row>
    <row r="76" spans="1:20" x14ac:dyDescent="0.2">
      <c r="A76" t="s">
        <v>71</v>
      </c>
      <c r="T76" s="2">
        <f t="shared" si="3"/>
        <v>0</v>
      </c>
    </row>
    <row r="77" spans="1:20" x14ac:dyDescent="0.2">
      <c r="A77" t="s">
        <v>72</v>
      </c>
      <c r="T77" s="2">
        <f t="shared" si="3"/>
        <v>0</v>
      </c>
    </row>
    <row r="78" spans="1:20" x14ac:dyDescent="0.2">
      <c r="A78" t="s">
        <v>73</v>
      </c>
      <c r="T78" s="2">
        <f t="shared" si="3"/>
        <v>0</v>
      </c>
    </row>
    <row r="79" spans="1:20" x14ac:dyDescent="0.2">
      <c r="A79" t="s">
        <v>74</v>
      </c>
      <c r="T79" s="2">
        <f t="shared" si="3"/>
        <v>0</v>
      </c>
    </row>
    <row r="80" spans="1:20" x14ac:dyDescent="0.2">
      <c r="A80" t="s">
        <v>75</v>
      </c>
      <c r="T80" s="2">
        <f t="shared" si="3"/>
        <v>0</v>
      </c>
    </row>
    <row r="81" spans="1:20" x14ac:dyDescent="0.2">
      <c r="A81" t="s">
        <v>76</v>
      </c>
      <c r="T81" s="2">
        <f t="shared" si="3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4">SUM(B83:S83)</f>
        <v>0</v>
      </c>
    </row>
    <row r="84" spans="1:20" x14ac:dyDescent="0.2">
      <c r="A84" t="s">
        <v>79</v>
      </c>
      <c r="T84" s="2">
        <f t="shared" si="4"/>
        <v>0</v>
      </c>
    </row>
    <row r="85" spans="1:20" x14ac:dyDescent="0.2">
      <c r="A85" t="s">
        <v>80</v>
      </c>
      <c r="T85" s="2">
        <f t="shared" si="4"/>
        <v>0</v>
      </c>
    </row>
    <row r="86" spans="1:20" x14ac:dyDescent="0.2">
      <c r="A86" t="s">
        <v>81</v>
      </c>
      <c r="T86" s="2">
        <f t="shared" si="4"/>
        <v>0</v>
      </c>
    </row>
    <row r="87" spans="1:20" x14ac:dyDescent="0.2">
      <c r="A87" t="s">
        <v>82</v>
      </c>
      <c r="T87" s="2">
        <f t="shared" si="4"/>
        <v>0</v>
      </c>
    </row>
    <row r="88" spans="1:20" x14ac:dyDescent="0.2">
      <c r="A88" t="s">
        <v>83</v>
      </c>
      <c r="T88" s="2">
        <f t="shared" si="4"/>
        <v>0</v>
      </c>
    </row>
    <row r="89" spans="1:20" x14ac:dyDescent="0.2">
      <c r="A89" t="s">
        <v>84</v>
      </c>
      <c r="T89" s="2">
        <f t="shared" si="4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T92" s="2">
        <f>SUM(B92:S92)</f>
        <v>0</v>
      </c>
    </row>
    <row r="93" spans="1:20" x14ac:dyDescent="0.2">
      <c r="A93" t="s">
        <v>88</v>
      </c>
      <c r="E93" s="2">
        <v>1</v>
      </c>
      <c r="T93" s="2">
        <f>SUM(B93:S93)</f>
        <v>1</v>
      </c>
    </row>
    <row r="94" spans="1:20" x14ac:dyDescent="0.2">
      <c r="A94" s="3" t="s">
        <v>89</v>
      </c>
    </row>
    <row r="95" spans="1:20" x14ac:dyDescent="0.2">
      <c r="A95" t="s">
        <v>90</v>
      </c>
      <c r="M95" s="2">
        <v>1</v>
      </c>
      <c r="T95" s="2">
        <f t="shared" ref="T95:T103" si="5">SUM(B95:S95)</f>
        <v>1</v>
      </c>
    </row>
    <row r="96" spans="1:20" x14ac:dyDescent="0.2">
      <c r="A96" t="s">
        <v>91</v>
      </c>
      <c r="T96" s="2">
        <f t="shared" si="5"/>
        <v>0</v>
      </c>
    </row>
    <row r="97" spans="1:20" x14ac:dyDescent="0.2">
      <c r="A97" t="s">
        <v>92</v>
      </c>
      <c r="T97" s="2">
        <f t="shared" si="5"/>
        <v>0</v>
      </c>
    </row>
    <row r="98" spans="1:20" x14ac:dyDescent="0.2">
      <c r="A98" t="s">
        <v>93</v>
      </c>
      <c r="T98" s="2">
        <f t="shared" si="5"/>
        <v>0</v>
      </c>
    </row>
    <row r="99" spans="1:20" x14ac:dyDescent="0.2">
      <c r="A99" t="s">
        <v>94</v>
      </c>
      <c r="G99" s="2">
        <v>2</v>
      </c>
      <c r="T99" s="2">
        <f t="shared" si="5"/>
        <v>2</v>
      </c>
    </row>
    <row r="100" spans="1:20" x14ac:dyDescent="0.2">
      <c r="A100" t="s">
        <v>95</v>
      </c>
      <c r="T100" s="2">
        <f t="shared" si="5"/>
        <v>0</v>
      </c>
    </row>
    <row r="101" spans="1:20" x14ac:dyDescent="0.2">
      <c r="A101" t="s">
        <v>96</v>
      </c>
      <c r="T101" s="2">
        <f t="shared" si="5"/>
        <v>0</v>
      </c>
    </row>
    <row r="102" spans="1:20" x14ac:dyDescent="0.2">
      <c r="A102" t="s">
        <v>97</v>
      </c>
      <c r="T102" s="2">
        <f t="shared" si="5"/>
        <v>0</v>
      </c>
    </row>
    <row r="103" spans="1:20" x14ac:dyDescent="0.2">
      <c r="A103" t="s">
        <v>98</v>
      </c>
      <c r="T103" s="2">
        <f t="shared" si="5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E105" s="2">
        <v>1</v>
      </c>
      <c r="G105" s="2">
        <v>1</v>
      </c>
      <c r="T105" s="2">
        <f>SUM(B105:S105)</f>
        <v>2</v>
      </c>
    </row>
    <row r="106" spans="1:20" x14ac:dyDescent="0.2">
      <c r="A106" s="3" t="s">
        <v>101</v>
      </c>
    </row>
    <row r="107" spans="1:20" x14ac:dyDescent="0.2">
      <c r="A107" t="s">
        <v>102</v>
      </c>
      <c r="T107" s="2">
        <f>SUM(B107:S107)</f>
        <v>0</v>
      </c>
    </row>
    <row r="108" spans="1:20" x14ac:dyDescent="0.2">
      <c r="A108" t="s">
        <v>103</v>
      </c>
      <c r="T108" s="2">
        <f>SUM(B108:S108)</f>
        <v>0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1</v>
      </c>
      <c r="K111" s="2">
        <v>1</v>
      </c>
      <c r="T111" s="2">
        <f>SUM(B111:S111)</f>
        <v>2</v>
      </c>
    </row>
    <row r="112" spans="1:20" x14ac:dyDescent="0.2">
      <c r="A112" t="s">
        <v>107</v>
      </c>
      <c r="E112" s="2">
        <v>5</v>
      </c>
      <c r="I112" s="2">
        <v>6</v>
      </c>
      <c r="O112" s="2">
        <v>1</v>
      </c>
      <c r="T112" s="2">
        <f>SUM(B112:S112)</f>
        <v>12</v>
      </c>
    </row>
    <row r="113" spans="1:20" x14ac:dyDescent="0.2">
      <c r="A113" s="3" t="s">
        <v>108</v>
      </c>
    </row>
    <row r="114" spans="1:20" x14ac:dyDescent="0.2">
      <c r="A114" t="s">
        <v>109</v>
      </c>
      <c r="E114" s="2">
        <v>4</v>
      </c>
      <c r="T114" s="2">
        <f>SUM(B114:S114)</f>
        <v>4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6">SUM(B116:S116)</f>
        <v>0</v>
      </c>
    </row>
    <row r="117" spans="1:20" x14ac:dyDescent="0.2">
      <c r="A117" s="4" t="s">
        <v>112</v>
      </c>
      <c r="E117" s="2">
        <v>5</v>
      </c>
      <c r="F117" s="2">
        <v>2</v>
      </c>
      <c r="T117" s="2">
        <f t="shared" si="6"/>
        <v>7</v>
      </c>
    </row>
    <row r="118" spans="1:20" x14ac:dyDescent="0.2">
      <c r="A118" s="4" t="s">
        <v>113</v>
      </c>
      <c r="E118" s="2">
        <v>2</v>
      </c>
      <c r="O118" s="2">
        <v>1</v>
      </c>
      <c r="R118" s="2">
        <v>1</v>
      </c>
      <c r="T118" s="2">
        <f t="shared" si="6"/>
        <v>4</v>
      </c>
    </row>
    <row r="119" spans="1:20" x14ac:dyDescent="0.2">
      <c r="A119" s="4" t="s">
        <v>114</v>
      </c>
      <c r="T119" s="2">
        <f t="shared" si="6"/>
        <v>0</v>
      </c>
    </row>
    <row r="120" spans="1:20" x14ac:dyDescent="0.2">
      <c r="A120" s="4" t="s">
        <v>115</v>
      </c>
      <c r="G120" s="2">
        <v>2</v>
      </c>
      <c r="H120" s="2">
        <v>1</v>
      </c>
      <c r="O120" s="2">
        <v>2</v>
      </c>
      <c r="T120" s="2">
        <f t="shared" si="6"/>
        <v>5</v>
      </c>
    </row>
    <row r="121" spans="1:20" x14ac:dyDescent="0.2">
      <c r="A121" s="4" t="s">
        <v>116</v>
      </c>
      <c r="E121" s="2">
        <v>4</v>
      </c>
      <c r="I121" s="2">
        <v>4</v>
      </c>
      <c r="J121" s="2">
        <v>1</v>
      </c>
      <c r="M121" s="2">
        <v>1</v>
      </c>
      <c r="O121" s="2">
        <v>7</v>
      </c>
      <c r="T121" s="2">
        <f t="shared" si="6"/>
        <v>17</v>
      </c>
    </row>
    <row r="122" spans="1:20" x14ac:dyDescent="0.2">
      <c r="A122" s="4" t="s">
        <v>117</v>
      </c>
      <c r="T122" s="2">
        <f t="shared" si="6"/>
        <v>0</v>
      </c>
    </row>
    <row r="123" spans="1:20" x14ac:dyDescent="0.2">
      <c r="A123" s="4" t="s">
        <v>118</v>
      </c>
      <c r="D123" s="2">
        <v>1</v>
      </c>
      <c r="M123" s="2">
        <v>4</v>
      </c>
      <c r="O123" s="2">
        <v>1</v>
      </c>
      <c r="T123" s="2">
        <f t="shared" si="6"/>
        <v>6</v>
      </c>
    </row>
    <row r="124" spans="1:20" x14ac:dyDescent="0.2">
      <c r="A124" s="4" t="s">
        <v>119</v>
      </c>
      <c r="T124" s="2">
        <f t="shared" si="6"/>
        <v>0</v>
      </c>
    </row>
    <row r="125" spans="1:20" x14ac:dyDescent="0.2">
      <c r="A125" s="4" t="s">
        <v>120</v>
      </c>
      <c r="D125" s="2">
        <v>2</v>
      </c>
      <c r="E125" s="2">
        <v>4</v>
      </c>
      <c r="G125" s="2">
        <v>6</v>
      </c>
      <c r="H125" s="2">
        <v>6</v>
      </c>
      <c r="I125" s="2">
        <v>3</v>
      </c>
      <c r="J125" s="2">
        <v>1</v>
      </c>
      <c r="K125" s="2">
        <v>1</v>
      </c>
      <c r="O125" s="2">
        <v>2</v>
      </c>
      <c r="P125" s="2">
        <v>2</v>
      </c>
      <c r="T125" s="2">
        <f t="shared" si="6"/>
        <v>27</v>
      </c>
    </row>
    <row r="126" spans="1:20" x14ac:dyDescent="0.2">
      <c r="A126" s="4" t="s">
        <v>121</v>
      </c>
      <c r="E126" s="2">
        <v>1</v>
      </c>
      <c r="G126" s="2">
        <v>1</v>
      </c>
      <c r="H126" s="2">
        <v>1</v>
      </c>
      <c r="I126" s="2">
        <v>1</v>
      </c>
      <c r="M126" s="2">
        <v>1</v>
      </c>
      <c r="R126" s="2">
        <v>4</v>
      </c>
      <c r="T126" s="2">
        <f t="shared" si="6"/>
        <v>9</v>
      </c>
    </row>
    <row r="127" spans="1:20" x14ac:dyDescent="0.2">
      <c r="A127" s="3" t="s">
        <v>122</v>
      </c>
    </row>
    <row r="128" spans="1:20" x14ac:dyDescent="0.2">
      <c r="A128" s="4" t="s">
        <v>123</v>
      </c>
      <c r="E128" s="2">
        <v>4</v>
      </c>
      <c r="G128" s="2">
        <v>4</v>
      </c>
      <c r="J128" s="2">
        <v>1</v>
      </c>
      <c r="L128" s="2">
        <v>3</v>
      </c>
      <c r="O128" s="2">
        <v>6</v>
      </c>
      <c r="R128" s="2">
        <v>2</v>
      </c>
      <c r="T128" s="2">
        <f t="shared" ref="T128:T137" si="7">SUM(B128:S128)</f>
        <v>20</v>
      </c>
    </row>
    <row r="129" spans="1:20" x14ac:dyDescent="0.2">
      <c r="A129" s="4" t="s">
        <v>124</v>
      </c>
      <c r="E129" s="2">
        <v>2</v>
      </c>
      <c r="F129" s="2">
        <v>1</v>
      </c>
      <c r="O129" s="2">
        <v>1</v>
      </c>
      <c r="R129" s="2">
        <v>1</v>
      </c>
      <c r="T129" s="2">
        <f t="shared" si="7"/>
        <v>5</v>
      </c>
    </row>
    <row r="130" spans="1:20" x14ac:dyDescent="0.2">
      <c r="A130" s="4" t="s">
        <v>125</v>
      </c>
      <c r="G130" s="2">
        <v>1</v>
      </c>
      <c r="T130" s="2">
        <f t="shared" si="7"/>
        <v>1</v>
      </c>
    </row>
    <row r="131" spans="1:20" x14ac:dyDescent="0.2">
      <c r="A131" s="4" t="s">
        <v>126</v>
      </c>
      <c r="E131" s="2">
        <v>3</v>
      </c>
      <c r="I131" s="2">
        <v>3</v>
      </c>
      <c r="O131" s="2">
        <v>4</v>
      </c>
      <c r="R131" s="2">
        <v>2</v>
      </c>
      <c r="T131" s="2">
        <f t="shared" si="7"/>
        <v>12</v>
      </c>
    </row>
    <row r="132" spans="1:20" x14ac:dyDescent="0.2">
      <c r="A132" s="4" t="s">
        <v>127</v>
      </c>
      <c r="E132" s="2">
        <v>1</v>
      </c>
      <c r="R132" s="2">
        <v>3</v>
      </c>
      <c r="T132" s="2">
        <f t="shared" si="7"/>
        <v>4</v>
      </c>
    </row>
    <row r="133" spans="1:20" x14ac:dyDescent="0.2">
      <c r="A133" s="4" t="s">
        <v>128</v>
      </c>
      <c r="T133" s="2">
        <f t="shared" si="7"/>
        <v>0</v>
      </c>
    </row>
    <row r="134" spans="1:20" x14ac:dyDescent="0.2">
      <c r="A134" s="4" t="s">
        <v>129</v>
      </c>
      <c r="E134" s="2">
        <v>1</v>
      </c>
      <c r="J134" s="2">
        <v>1</v>
      </c>
      <c r="T134" s="2">
        <f t="shared" si="7"/>
        <v>2</v>
      </c>
    </row>
    <row r="135" spans="1:20" x14ac:dyDescent="0.2">
      <c r="A135" s="4" t="s">
        <v>130</v>
      </c>
      <c r="T135" s="2">
        <f t="shared" si="7"/>
        <v>0</v>
      </c>
    </row>
    <row r="136" spans="1:20" x14ac:dyDescent="0.2">
      <c r="A136" s="4" t="s">
        <v>131</v>
      </c>
      <c r="T136" s="2">
        <f t="shared" si="7"/>
        <v>0</v>
      </c>
    </row>
    <row r="137" spans="1:20" x14ac:dyDescent="0.2">
      <c r="A137" s="4" t="s">
        <v>132</v>
      </c>
      <c r="R137" s="2">
        <v>3</v>
      </c>
      <c r="T137" s="2">
        <f t="shared" si="7"/>
        <v>3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E141" s="2">
        <v>11</v>
      </c>
      <c r="G141" s="2">
        <v>3</v>
      </c>
      <c r="M141" s="2">
        <v>15</v>
      </c>
      <c r="P141" s="2">
        <v>2</v>
      </c>
      <c r="T141" s="2">
        <f t="shared" ref="T141:T146" si="8">SUM(B141:S141)</f>
        <v>31</v>
      </c>
    </row>
    <row r="142" spans="1:20" x14ac:dyDescent="0.2">
      <c r="A142" s="4" t="s">
        <v>137</v>
      </c>
      <c r="E142" s="2">
        <v>27</v>
      </c>
      <c r="I142" s="2">
        <v>2</v>
      </c>
      <c r="M142" s="2">
        <v>8</v>
      </c>
      <c r="P142" s="2">
        <v>7</v>
      </c>
      <c r="T142" s="2">
        <f t="shared" si="8"/>
        <v>44</v>
      </c>
    </row>
    <row r="143" spans="1:20" x14ac:dyDescent="0.2">
      <c r="A143" s="4" t="s">
        <v>138</v>
      </c>
      <c r="E143" s="2">
        <v>20</v>
      </c>
      <c r="M143" s="2">
        <v>12</v>
      </c>
      <c r="T143" s="2">
        <f t="shared" si="8"/>
        <v>32</v>
      </c>
    </row>
    <row r="144" spans="1:20" x14ac:dyDescent="0.2">
      <c r="A144" s="4" t="s">
        <v>139</v>
      </c>
      <c r="E144" s="2">
        <v>5</v>
      </c>
      <c r="T144" s="2">
        <f t="shared" si="8"/>
        <v>5</v>
      </c>
    </row>
    <row r="145" spans="1:20" x14ac:dyDescent="0.2">
      <c r="A145" s="4" t="s">
        <v>140</v>
      </c>
      <c r="E145" s="2">
        <v>4</v>
      </c>
      <c r="M145" s="2">
        <v>12</v>
      </c>
      <c r="P145" s="2">
        <v>5</v>
      </c>
      <c r="T145" s="2">
        <f t="shared" si="8"/>
        <v>21</v>
      </c>
    </row>
    <row r="146" spans="1:20" x14ac:dyDescent="0.2">
      <c r="A146" s="4" t="s">
        <v>141</v>
      </c>
      <c r="E146" s="2">
        <v>14</v>
      </c>
      <c r="G146" s="2">
        <v>2</v>
      </c>
      <c r="K146" s="2">
        <v>6</v>
      </c>
      <c r="P146" s="2">
        <v>2</v>
      </c>
      <c r="T146" s="2">
        <f t="shared" si="8"/>
        <v>24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9">SUM(B148:S148)</f>
        <v>0</v>
      </c>
    </row>
    <row r="149" spans="1:20" x14ac:dyDescent="0.2">
      <c r="A149" s="4" t="s">
        <v>144</v>
      </c>
      <c r="D149" s="2">
        <v>3</v>
      </c>
      <c r="E149" s="2">
        <v>4</v>
      </c>
      <c r="H149" s="2">
        <v>7</v>
      </c>
      <c r="K149" s="2">
        <v>5</v>
      </c>
      <c r="P149" s="2">
        <v>2</v>
      </c>
      <c r="T149" s="2">
        <f t="shared" si="9"/>
        <v>21</v>
      </c>
    </row>
    <row r="150" spans="1:20" x14ac:dyDescent="0.2">
      <c r="A150" s="4" t="s">
        <v>145</v>
      </c>
      <c r="I150" s="2">
        <v>5</v>
      </c>
      <c r="Q150" s="2">
        <v>1</v>
      </c>
      <c r="T150" s="2">
        <f t="shared" si="9"/>
        <v>6</v>
      </c>
    </row>
    <row r="151" spans="1:20" x14ac:dyDescent="0.2">
      <c r="A151" s="4" t="s">
        <v>146</v>
      </c>
      <c r="B151" s="2">
        <v>3</v>
      </c>
      <c r="D151" s="2">
        <v>6</v>
      </c>
      <c r="E151" s="2">
        <v>2</v>
      </c>
      <c r="G151" s="2">
        <v>2</v>
      </c>
      <c r="O151" s="2">
        <v>1</v>
      </c>
      <c r="T151" s="2">
        <f t="shared" si="9"/>
        <v>14</v>
      </c>
    </row>
    <row r="152" spans="1:20" x14ac:dyDescent="0.2">
      <c r="A152" s="4" t="s">
        <v>147</v>
      </c>
      <c r="G152" s="2">
        <v>7</v>
      </c>
      <c r="L152" s="2">
        <v>1</v>
      </c>
      <c r="M152" s="2">
        <v>1</v>
      </c>
      <c r="P152" s="2">
        <v>2</v>
      </c>
      <c r="T152" s="2">
        <f t="shared" si="9"/>
        <v>11</v>
      </c>
    </row>
    <row r="153" spans="1:20" x14ac:dyDescent="0.2">
      <c r="A153" s="4" t="s">
        <v>148</v>
      </c>
      <c r="B153" s="2">
        <v>6</v>
      </c>
      <c r="C153" s="2">
        <v>2</v>
      </c>
      <c r="D153" s="2">
        <v>1</v>
      </c>
      <c r="E153" s="2">
        <v>6</v>
      </c>
      <c r="F153" s="2">
        <v>1</v>
      </c>
      <c r="G153" s="2">
        <v>5</v>
      </c>
      <c r="H153" s="2">
        <v>3</v>
      </c>
      <c r="I153" s="2">
        <v>15</v>
      </c>
      <c r="J153" s="2">
        <v>1</v>
      </c>
      <c r="L153" s="2">
        <v>1</v>
      </c>
      <c r="M153" s="2">
        <v>3</v>
      </c>
      <c r="O153" s="2">
        <v>4</v>
      </c>
      <c r="P153" s="2">
        <v>1</v>
      </c>
      <c r="R153" s="2">
        <v>2</v>
      </c>
      <c r="T153" s="2">
        <f t="shared" si="9"/>
        <v>51</v>
      </c>
    </row>
    <row r="154" spans="1:20" x14ac:dyDescent="0.2">
      <c r="A154" s="3" t="s">
        <v>149</v>
      </c>
    </row>
    <row r="155" spans="1:20" x14ac:dyDescent="0.2">
      <c r="A155" s="4" t="s">
        <v>150</v>
      </c>
      <c r="D155" s="2">
        <v>2</v>
      </c>
      <c r="E155" s="2">
        <v>1</v>
      </c>
      <c r="M155" s="2">
        <v>4</v>
      </c>
      <c r="P155" s="2">
        <v>3</v>
      </c>
      <c r="R155" s="2">
        <v>1</v>
      </c>
      <c r="T155" s="2">
        <f>SUM(B155:S155)</f>
        <v>11</v>
      </c>
    </row>
    <row r="156" spans="1:20" x14ac:dyDescent="0.2">
      <c r="A156" s="4" t="s">
        <v>151</v>
      </c>
      <c r="D156" s="2">
        <v>4</v>
      </c>
      <c r="E156" s="2">
        <v>5</v>
      </c>
      <c r="F156" s="2">
        <v>1</v>
      </c>
      <c r="G156" s="2">
        <v>4</v>
      </c>
      <c r="O156" s="2">
        <v>4</v>
      </c>
      <c r="R156" s="2">
        <v>4</v>
      </c>
      <c r="T156" s="2">
        <f>SUM(B156:S156)</f>
        <v>22</v>
      </c>
    </row>
    <row r="157" spans="1:20" x14ac:dyDescent="0.2">
      <c r="A157" s="4" t="s">
        <v>152</v>
      </c>
      <c r="D157" s="2">
        <v>1</v>
      </c>
      <c r="T157" s="2">
        <f>SUM(B157:S157)</f>
        <v>1</v>
      </c>
    </row>
    <row r="158" spans="1:20" x14ac:dyDescent="0.2">
      <c r="A158" s="4" t="s">
        <v>153</v>
      </c>
      <c r="G158" s="2">
        <v>1</v>
      </c>
      <c r="I158" s="2">
        <v>1</v>
      </c>
      <c r="Q158" s="2">
        <v>2</v>
      </c>
      <c r="T158" s="2">
        <f>SUM(B158:S158)</f>
        <v>4</v>
      </c>
    </row>
    <row r="159" spans="1:20" x14ac:dyDescent="0.2">
      <c r="A159" s="3" t="s">
        <v>154</v>
      </c>
    </row>
    <row r="160" spans="1:20" x14ac:dyDescent="0.2">
      <c r="A160" s="4" t="s">
        <v>155</v>
      </c>
      <c r="E160" s="2">
        <v>4</v>
      </c>
      <c r="G160" s="2">
        <v>6</v>
      </c>
      <c r="I160" s="2">
        <v>1</v>
      </c>
      <c r="J160" s="2">
        <v>1</v>
      </c>
      <c r="K160" s="2">
        <v>1</v>
      </c>
      <c r="O160" s="2">
        <v>8</v>
      </c>
      <c r="P160" s="2">
        <v>2</v>
      </c>
      <c r="R160" s="2">
        <v>9</v>
      </c>
      <c r="T160" s="2">
        <f>SUM(B160:S160)</f>
        <v>32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E163" s="2">
        <v>4</v>
      </c>
      <c r="G163" s="2">
        <v>2</v>
      </c>
      <c r="I163" s="2">
        <v>1</v>
      </c>
      <c r="J163" s="2">
        <v>1</v>
      </c>
      <c r="Q163" s="2">
        <v>1</v>
      </c>
      <c r="T163" s="2">
        <f>SUM(B163:S163)</f>
        <v>9</v>
      </c>
    </row>
    <row r="164" spans="1:20" x14ac:dyDescent="0.2">
      <c r="A164" s="3" t="s">
        <v>159</v>
      </c>
    </row>
    <row r="165" spans="1:20" x14ac:dyDescent="0.2">
      <c r="A165" s="4" t="s">
        <v>160</v>
      </c>
      <c r="E165" s="2">
        <v>1</v>
      </c>
      <c r="L165" s="2">
        <v>2</v>
      </c>
      <c r="R165" s="2">
        <v>2</v>
      </c>
      <c r="T165" s="2">
        <f>SUM(B165:S165)</f>
        <v>5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T168" s="2">
        <f>SUM(B168:S168)</f>
        <v>0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D170" s="2">
        <v>1</v>
      </c>
      <c r="I170" s="2">
        <v>9</v>
      </c>
      <c r="J170" s="2">
        <v>1</v>
      </c>
      <c r="K170" s="2">
        <v>1</v>
      </c>
      <c r="M170" s="2">
        <v>1</v>
      </c>
      <c r="O170" s="2">
        <v>1</v>
      </c>
      <c r="P170" s="2">
        <v>2</v>
      </c>
      <c r="Q170" s="2">
        <v>4</v>
      </c>
      <c r="T170" s="2">
        <f>SUM(B170:S170)</f>
        <v>20</v>
      </c>
    </row>
    <row r="171" spans="1:20" x14ac:dyDescent="0.2">
      <c r="A171" s="3" t="s">
        <v>166</v>
      </c>
    </row>
    <row r="172" spans="1:20" x14ac:dyDescent="0.2">
      <c r="A172" s="4" t="s">
        <v>167</v>
      </c>
      <c r="D172" s="2">
        <v>2</v>
      </c>
      <c r="G172" s="2">
        <v>7</v>
      </c>
      <c r="I172" s="2">
        <v>10</v>
      </c>
      <c r="K172" s="2">
        <v>2</v>
      </c>
      <c r="O172" s="2">
        <v>5</v>
      </c>
      <c r="Q172" s="2">
        <v>1</v>
      </c>
      <c r="R172" s="2">
        <v>32</v>
      </c>
      <c r="T172" s="2">
        <f>SUM(B172:S172)</f>
        <v>59</v>
      </c>
    </row>
    <row r="173" spans="1:20" x14ac:dyDescent="0.2">
      <c r="A173" s="4" t="s">
        <v>168</v>
      </c>
      <c r="B173" s="2">
        <v>1</v>
      </c>
      <c r="D173" s="2">
        <v>3</v>
      </c>
      <c r="E173" s="2">
        <v>8</v>
      </c>
      <c r="G173" s="2">
        <v>1</v>
      </c>
      <c r="I173" s="2">
        <v>2</v>
      </c>
      <c r="J173" s="2">
        <v>1</v>
      </c>
      <c r="M173" s="2">
        <v>8</v>
      </c>
      <c r="O173" s="2">
        <v>7</v>
      </c>
      <c r="R173" s="2">
        <v>11</v>
      </c>
      <c r="T173" s="2">
        <f>SUM(B173:S173)</f>
        <v>42</v>
      </c>
    </row>
    <row r="174" spans="1:20" x14ac:dyDescent="0.2">
      <c r="A174" s="3" t="s">
        <v>169</v>
      </c>
    </row>
    <row r="175" spans="1:20" x14ac:dyDescent="0.2">
      <c r="A175" s="4" t="s">
        <v>170</v>
      </c>
      <c r="F175" s="2">
        <v>2</v>
      </c>
      <c r="I175" s="2">
        <v>2</v>
      </c>
      <c r="R175" s="2">
        <v>2</v>
      </c>
      <c r="T175" s="2">
        <f>SUM(B175:S175)</f>
        <v>6</v>
      </c>
    </row>
    <row r="176" spans="1:20" x14ac:dyDescent="0.2">
      <c r="A176" s="4" t="s">
        <v>171</v>
      </c>
      <c r="B176" s="2">
        <v>2</v>
      </c>
      <c r="D176" s="2">
        <v>1</v>
      </c>
      <c r="E176" s="2">
        <v>5</v>
      </c>
      <c r="F176" s="2">
        <v>1</v>
      </c>
      <c r="G176" s="2">
        <v>3</v>
      </c>
      <c r="I176" s="2">
        <v>20</v>
      </c>
      <c r="J176" s="2">
        <v>1</v>
      </c>
      <c r="M176" s="2">
        <v>3</v>
      </c>
      <c r="O176" s="2">
        <v>8</v>
      </c>
      <c r="P176" s="2">
        <v>2</v>
      </c>
      <c r="Q176" s="2">
        <v>4</v>
      </c>
      <c r="R176" s="2">
        <v>17</v>
      </c>
      <c r="T176" s="2">
        <f>SUM(B176:S176)</f>
        <v>67</v>
      </c>
    </row>
    <row r="177" spans="1:20" x14ac:dyDescent="0.2">
      <c r="A177" s="4" t="s">
        <v>172</v>
      </c>
      <c r="B177" s="2">
        <v>1</v>
      </c>
      <c r="D177" s="2">
        <v>4</v>
      </c>
      <c r="E177" s="2">
        <v>10</v>
      </c>
      <c r="H177" s="2">
        <v>7</v>
      </c>
      <c r="I177" s="2">
        <v>7</v>
      </c>
      <c r="J177" s="2">
        <v>1</v>
      </c>
      <c r="K177" s="2">
        <v>7</v>
      </c>
      <c r="L177" s="2">
        <v>2</v>
      </c>
      <c r="O177" s="2">
        <v>10</v>
      </c>
      <c r="P177" s="2">
        <v>1</v>
      </c>
      <c r="R177" s="2">
        <v>4</v>
      </c>
      <c r="T177" s="2">
        <f>SUM(B177:S177)</f>
        <v>54</v>
      </c>
    </row>
    <row r="178" spans="1:20" x14ac:dyDescent="0.2">
      <c r="A178" s="4" t="s">
        <v>173</v>
      </c>
      <c r="B178" s="2">
        <v>2</v>
      </c>
      <c r="C178" s="2">
        <v>6</v>
      </c>
      <c r="D178" s="2">
        <v>2</v>
      </c>
      <c r="E178" s="2">
        <v>31</v>
      </c>
      <c r="F178" s="2">
        <v>2</v>
      </c>
      <c r="G178" s="2">
        <v>9</v>
      </c>
      <c r="H178" s="2">
        <v>12</v>
      </c>
      <c r="I178" s="2">
        <v>27</v>
      </c>
      <c r="J178" s="2">
        <v>1</v>
      </c>
      <c r="K178" s="2">
        <v>2</v>
      </c>
      <c r="L178" s="2">
        <v>2</v>
      </c>
      <c r="M178" s="2">
        <v>22</v>
      </c>
      <c r="O178" s="2">
        <v>2</v>
      </c>
      <c r="P178" s="2">
        <v>22</v>
      </c>
      <c r="Q178" s="2">
        <v>8</v>
      </c>
      <c r="R178" s="2">
        <v>20</v>
      </c>
      <c r="T178" s="2">
        <f>SUM(B178:S178)</f>
        <v>170</v>
      </c>
    </row>
    <row r="179" spans="1:20" x14ac:dyDescent="0.2">
      <c r="A179" s="4" t="s">
        <v>174</v>
      </c>
      <c r="D179" s="2">
        <v>2</v>
      </c>
      <c r="G179" s="2">
        <v>2</v>
      </c>
      <c r="H179" s="2">
        <v>16</v>
      </c>
      <c r="I179" s="2">
        <v>8</v>
      </c>
      <c r="J179" s="2">
        <v>1</v>
      </c>
      <c r="K179" s="2">
        <v>3</v>
      </c>
      <c r="Q179" s="2">
        <v>6</v>
      </c>
      <c r="R179" s="2">
        <v>4</v>
      </c>
      <c r="T179" s="2">
        <f>SUM(B179:S179)</f>
        <v>42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B182" s="2">
        <v>1</v>
      </c>
      <c r="D182" s="2">
        <v>1</v>
      </c>
      <c r="T182" s="2">
        <f>SUM(B182:S182)</f>
        <v>2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E187" s="2">
        <v>6</v>
      </c>
      <c r="T187" s="2">
        <f>SUM(B187:S187)</f>
        <v>6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187</v>
      </c>
      <c r="O192" s="2">
        <v>2</v>
      </c>
      <c r="R192" s="2">
        <v>1</v>
      </c>
      <c r="T192" s="2">
        <f>SUM(B192:S192)</f>
        <v>3</v>
      </c>
    </row>
    <row r="193" spans="1:21" x14ac:dyDescent="0.2">
      <c r="A193" s="4" t="s">
        <v>269</v>
      </c>
      <c r="I193" s="2">
        <v>1</v>
      </c>
      <c r="Q193" s="2">
        <v>2</v>
      </c>
    </row>
    <row r="194" spans="1:21" x14ac:dyDescent="0.2">
      <c r="A194" s="4" t="s">
        <v>188</v>
      </c>
      <c r="D194" s="2">
        <v>2</v>
      </c>
      <c r="E194" s="2">
        <v>10</v>
      </c>
      <c r="F194" s="2">
        <v>1</v>
      </c>
      <c r="I194" s="2">
        <v>5</v>
      </c>
      <c r="O194" s="2">
        <v>4</v>
      </c>
      <c r="Q194" s="2">
        <v>4</v>
      </c>
      <c r="R194" s="2">
        <v>1</v>
      </c>
      <c r="T194" s="2">
        <f>SUM(B194:S194)</f>
        <v>27</v>
      </c>
    </row>
    <row r="195" spans="1:21" x14ac:dyDescent="0.2">
      <c r="A195" s="4" t="s">
        <v>189</v>
      </c>
      <c r="E195" s="2">
        <v>1</v>
      </c>
      <c r="Q195" s="2">
        <v>1</v>
      </c>
      <c r="T195" s="2">
        <f>SUM(B195:S195)</f>
        <v>2</v>
      </c>
    </row>
    <row r="196" spans="1:21" x14ac:dyDescent="0.2">
      <c r="A196" s="4" t="s">
        <v>190</v>
      </c>
      <c r="T196" s="2">
        <f>SUM(B196:S196)</f>
        <v>0</v>
      </c>
    </row>
    <row r="197" spans="1:21" x14ac:dyDescent="0.2">
      <c r="A197" s="3" t="s">
        <v>191</v>
      </c>
    </row>
    <row r="198" spans="1:21" x14ac:dyDescent="0.2">
      <c r="A198" s="4" t="s">
        <v>192</v>
      </c>
      <c r="H198" s="2">
        <v>2</v>
      </c>
      <c r="O198" s="2">
        <v>3</v>
      </c>
      <c r="R198" s="2">
        <v>24</v>
      </c>
      <c r="T198" s="2">
        <f t="shared" ref="T198:T210" si="10">SUM(B198:S198)</f>
        <v>29</v>
      </c>
    </row>
    <row r="199" spans="1:21" x14ac:dyDescent="0.2">
      <c r="A199" s="4" t="s">
        <v>193</v>
      </c>
      <c r="E199" s="2">
        <v>1</v>
      </c>
      <c r="L199" s="2">
        <v>1</v>
      </c>
      <c r="T199" s="2">
        <f t="shared" si="10"/>
        <v>2</v>
      </c>
    </row>
    <row r="200" spans="1:21" x14ac:dyDescent="0.2">
      <c r="A200" s="4" t="s">
        <v>194</v>
      </c>
      <c r="E200" s="2">
        <v>10</v>
      </c>
      <c r="G200" s="2">
        <v>2</v>
      </c>
      <c r="I200" s="2">
        <v>3</v>
      </c>
      <c r="J200" s="2">
        <v>1</v>
      </c>
      <c r="K200" s="2">
        <v>2</v>
      </c>
      <c r="M200" s="2">
        <v>1</v>
      </c>
      <c r="O200" s="2">
        <v>10</v>
      </c>
      <c r="Q200" s="2">
        <v>3</v>
      </c>
      <c r="R200" s="2">
        <v>2</v>
      </c>
      <c r="T200" s="2">
        <f t="shared" si="10"/>
        <v>34</v>
      </c>
    </row>
    <row r="201" spans="1:21" x14ac:dyDescent="0.2">
      <c r="A201" s="4" t="s">
        <v>195</v>
      </c>
      <c r="T201" s="2">
        <f t="shared" si="10"/>
        <v>0</v>
      </c>
    </row>
    <row r="202" spans="1:21" x14ac:dyDescent="0.2">
      <c r="A202" s="4" t="s">
        <v>196</v>
      </c>
      <c r="C202" s="2">
        <v>9</v>
      </c>
      <c r="D202" s="2">
        <v>10</v>
      </c>
      <c r="E202" s="2">
        <v>28</v>
      </c>
      <c r="F202" s="2">
        <v>2</v>
      </c>
      <c r="G202" s="2">
        <v>6</v>
      </c>
      <c r="I202" s="2">
        <v>1</v>
      </c>
      <c r="K202" s="2">
        <v>1</v>
      </c>
      <c r="M202" s="2">
        <v>5</v>
      </c>
      <c r="P202" s="2">
        <v>3</v>
      </c>
      <c r="R202" s="2">
        <v>6</v>
      </c>
      <c r="T202" s="2">
        <f t="shared" si="10"/>
        <v>71</v>
      </c>
    </row>
    <row r="203" spans="1:21" x14ac:dyDescent="0.2">
      <c r="A203" s="4" t="s">
        <v>197</v>
      </c>
      <c r="D203" s="2">
        <v>1</v>
      </c>
      <c r="E203" s="2">
        <v>1</v>
      </c>
      <c r="I203" s="2">
        <v>1</v>
      </c>
      <c r="R203" s="2">
        <v>6</v>
      </c>
      <c r="T203" s="2">
        <f t="shared" si="10"/>
        <v>9</v>
      </c>
    </row>
    <row r="204" spans="1:21" x14ac:dyDescent="0.2">
      <c r="A204" s="4" t="s">
        <v>198</v>
      </c>
      <c r="E204" s="2">
        <v>6</v>
      </c>
      <c r="F204" s="2">
        <v>1</v>
      </c>
      <c r="G204" s="2">
        <v>3</v>
      </c>
      <c r="H204" s="2">
        <v>2</v>
      </c>
      <c r="I204" s="2">
        <v>16</v>
      </c>
      <c r="K204" s="2">
        <v>6</v>
      </c>
      <c r="O204" s="2">
        <v>10</v>
      </c>
      <c r="P204" s="2">
        <v>4</v>
      </c>
      <c r="Q204" s="2">
        <v>1</v>
      </c>
      <c r="R204" s="2">
        <v>73</v>
      </c>
      <c r="T204" s="2">
        <f t="shared" si="10"/>
        <v>122</v>
      </c>
    </row>
    <row r="205" spans="1:21" x14ac:dyDescent="0.2">
      <c r="A205" s="4" t="s">
        <v>199</v>
      </c>
      <c r="E205" s="2" t="s">
        <v>270</v>
      </c>
      <c r="T205" s="2">
        <f t="shared" si="10"/>
        <v>0</v>
      </c>
      <c r="U205" t="s">
        <v>271</v>
      </c>
    </row>
    <row r="206" spans="1:21" x14ac:dyDescent="0.2">
      <c r="A206" s="4" t="s">
        <v>200</v>
      </c>
      <c r="E206" s="2">
        <v>2</v>
      </c>
      <c r="I206" s="2">
        <v>1</v>
      </c>
      <c r="R206" s="2">
        <v>1</v>
      </c>
      <c r="T206" s="2">
        <f t="shared" si="10"/>
        <v>4</v>
      </c>
    </row>
    <row r="207" spans="1:21" x14ac:dyDescent="0.2">
      <c r="A207" s="4" t="s">
        <v>201</v>
      </c>
      <c r="E207" s="2">
        <v>1</v>
      </c>
      <c r="I207" s="2">
        <v>2</v>
      </c>
      <c r="O207" s="2">
        <v>1</v>
      </c>
      <c r="R207" s="2">
        <v>2</v>
      </c>
      <c r="T207" s="2">
        <f t="shared" si="10"/>
        <v>6</v>
      </c>
    </row>
    <row r="208" spans="1:21" x14ac:dyDescent="0.2">
      <c r="A208" s="4" t="s">
        <v>202</v>
      </c>
      <c r="E208" s="2">
        <v>13</v>
      </c>
      <c r="G208" s="2">
        <v>3</v>
      </c>
      <c r="H208" s="2">
        <v>3</v>
      </c>
      <c r="M208" s="2">
        <v>1</v>
      </c>
      <c r="R208" s="2">
        <v>1</v>
      </c>
      <c r="T208" s="2">
        <f t="shared" si="10"/>
        <v>21</v>
      </c>
    </row>
    <row r="209" spans="1:20" x14ac:dyDescent="0.2">
      <c r="A209" s="4" t="s">
        <v>203</v>
      </c>
      <c r="E209" s="2">
        <v>1</v>
      </c>
      <c r="F209" s="2">
        <v>2</v>
      </c>
      <c r="G209" s="2">
        <v>1</v>
      </c>
      <c r="I209" s="2">
        <v>4</v>
      </c>
      <c r="M209" s="2">
        <v>2</v>
      </c>
      <c r="P209" s="2">
        <v>4</v>
      </c>
      <c r="R209" s="2">
        <v>9</v>
      </c>
      <c r="T209" s="2">
        <f t="shared" si="10"/>
        <v>23</v>
      </c>
    </row>
    <row r="210" spans="1:20" x14ac:dyDescent="0.2">
      <c r="A210" s="4" t="s">
        <v>204</v>
      </c>
      <c r="T210" s="2">
        <f t="shared" si="10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E212" s="2">
        <v>1</v>
      </c>
      <c r="T212" s="2">
        <f>SUM(B212:S212)</f>
        <v>1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I214" s="2">
        <v>1</v>
      </c>
      <c r="T214" s="2">
        <f>SUM(B214:S214)</f>
        <v>1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E216" s="2">
        <v>1</v>
      </c>
      <c r="F216" s="2">
        <v>10</v>
      </c>
      <c r="O216" s="2">
        <v>1</v>
      </c>
      <c r="P216" s="2">
        <v>9</v>
      </c>
      <c r="R216" s="2">
        <v>1</v>
      </c>
      <c r="T216" s="2">
        <f>SUM(B216:S216)</f>
        <v>22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272</v>
      </c>
      <c r="Q220" s="2">
        <v>1</v>
      </c>
      <c r="T220" s="2">
        <f>SUM(B220:S220)</f>
        <v>1</v>
      </c>
    </row>
    <row r="221" spans="1:20" x14ac:dyDescent="0.2">
      <c r="A221" s="3" t="s">
        <v>215</v>
      </c>
    </row>
    <row r="222" spans="1:20" x14ac:dyDescent="0.2">
      <c r="A222" s="4" t="s">
        <v>216</v>
      </c>
      <c r="D222" s="2">
        <v>3</v>
      </c>
      <c r="E222" s="2">
        <v>8</v>
      </c>
      <c r="I222" s="2">
        <v>3</v>
      </c>
      <c r="K222" s="2">
        <v>1</v>
      </c>
      <c r="O222" s="2">
        <v>2</v>
      </c>
      <c r="Q222" s="2">
        <v>1</v>
      </c>
      <c r="R222" s="2">
        <v>3</v>
      </c>
      <c r="T222" s="2">
        <f>SUM(B222:S222)</f>
        <v>21</v>
      </c>
    </row>
    <row r="223" spans="1:20" x14ac:dyDescent="0.2">
      <c r="A223" s="3" t="s">
        <v>217</v>
      </c>
    </row>
    <row r="224" spans="1:20" x14ac:dyDescent="0.2">
      <c r="A224" s="4" t="s">
        <v>218</v>
      </c>
      <c r="E224" s="2">
        <v>2</v>
      </c>
      <c r="H224" s="2">
        <v>3</v>
      </c>
      <c r="I224" s="2">
        <v>1</v>
      </c>
      <c r="P224" s="2">
        <v>1</v>
      </c>
      <c r="T224" s="2">
        <f t="shared" ref="T224:T235" si="11">SUM(B224:S224)</f>
        <v>7</v>
      </c>
    </row>
    <row r="225" spans="1:20" x14ac:dyDescent="0.2">
      <c r="A225" s="4" t="s">
        <v>219</v>
      </c>
      <c r="F225" s="2">
        <v>1</v>
      </c>
      <c r="T225" s="2">
        <f t="shared" si="11"/>
        <v>1</v>
      </c>
    </row>
    <row r="226" spans="1:20" x14ac:dyDescent="0.2">
      <c r="A226" s="4" t="s">
        <v>220</v>
      </c>
      <c r="H226" s="2">
        <v>2</v>
      </c>
      <c r="T226" s="2">
        <f t="shared" si="11"/>
        <v>2</v>
      </c>
    </row>
    <row r="227" spans="1:20" x14ac:dyDescent="0.2">
      <c r="A227" s="4" t="s">
        <v>221</v>
      </c>
      <c r="H227" s="2">
        <v>5</v>
      </c>
      <c r="T227" s="2">
        <f t="shared" si="11"/>
        <v>5</v>
      </c>
    </row>
    <row r="228" spans="1:20" x14ac:dyDescent="0.2">
      <c r="A228" s="4" t="s">
        <v>222</v>
      </c>
      <c r="E228" s="2">
        <v>2</v>
      </c>
      <c r="L228" s="2">
        <v>1</v>
      </c>
      <c r="T228" s="2">
        <f t="shared" si="11"/>
        <v>3</v>
      </c>
    </row>
    <row r="229" spans="1:20" x14ac:dyDescent="0.2">
      <c r="A229" s="4" t="s">
        <v>223</v>
      </c>
      <c r="G229" s="2">
        <v>2</v>
      </c>
      <c r="O229" s="2">
        <v>2</v>
      </c>
      <c r="P229" s="2">
        <v>1</v>
      </c>
      <c r="T229" s="2">
        <f t="shared" si="11"/>
        <v>5</v>
      </c>
    </row>
    <row r="230" spans="1:20" x14ac:dyDescent="0.2">
      <c r="A230" s="4" t="s">
        <v>224</v>
      </c>
      <c r="J230" s="2">
        <v>1</v>
      </c>
      <c r="O230" s="2">
        <v>10</v>
      </c>
      <c r="T230" s="2">
        <f t="shared" si="11"/>
        <v>11</v>
      </c>
    </row>
    <row r="231" spans="1:20" x14ac:dyDescent="0.2">
      <c r="A231" s="4" t="s">
        <v>225</v>
      </c>
      <c r="T231" s="2">
        <f t="shared" si="11"/>
        <v>0</v>
      </c>
    </row>
    <row r="232" spans="1:20" x14ac:dyDescent="0.2">
      <c r="A232" s="4" t="s">
        <v>226</v>
      </c>
      <c r="T232" s="2">
        <f t="shared" si="11"/>
        <v>0</v>
      </c>
    </row>
    <row r="233" spans="1:20" x14ac:dyDescent="0.2">
      <c r="A233" s="4" t="s">
        <v>227</v>
      </c>
      <c r="D233" s="2">
        <v>12</v>
      </c>
      <c r="E233" s="2">
        <v>59</v>
      </c>
      <c r="G233" s="2">
        <v>2</v>
      </c>
      <c r="I233" s="2">
        <v>10</v>
      </c>
      <c r="K233" s="2">
        <v>15</v>
      </c>
      <c r="O233" s="2">
        <v>12</v>
      </c>
      <c r="P233" s="2">
        <v>30</v>
      </c>
      <c r="R233" s="2">
        <v>40</v>
      </c>
      <c r="T233" s="2">
        <f t="shared" si="11"/>
        <v>180</v>
      </c>
    </row>
    <row r="234" spans="1:20" x14ac:dyDescent="0.2">
      <c r="A234" s="4" t="s">
        <v>228</v>
      </c>
      <c r="D234" s="2">
        <v>2</v>
      </c>
      <c r="G234" s="2">
        <v>1</v>
      </c>
      <c r="I234" s="2">
        <v>6</v>
      </c>
      <c r="T234" s="2">
        <f t="shared" si="11"/>
        <v>9</v>
      </c>
    </row>
    <row r="235" spans="1:20" x14ac:dyDescent="0.2">
      <c r="A235" s="4" t="s">
        <v>229</v>
      </c>
      <c r="O235" s="2">
        <v>2</v>
      </c>
      <c r="T235" s="2">
        <f t="shared" si="11"/>
        <v>2</v>
      </c>
    </row>
    <row r="236" spans="1:20" x14ac:dyDescent="0.2">
      <c r="A236" s="3" t="s">
        <v>230</v>
      </c>
    </row>
    <row r="237" spans="1:20" x14ac:dyDescent="0.2">
      <c r="A237" s="4" t="s">
        <v>273</v>
      </c>
      <c r="O237" s="2">
        <v>1</v>
      </c>
      <c r="T237" s="2">
        <f t="shared" ref="T237:T248" si="12">SUM(B237:S237)</f>
        <v>1</v>
      </c>
    </row>
    <row r="238" spans="1:20" x14ac:dyDescent="0.2">
      <c r="A238" s="4" t="s">
        <v>231</v>
      </c>
      <c r="C238" s="2">
        <v>4</v>
      </c>
      <c r="E238" s="2">
        <v>21</v>
      </c>
      <c r="G238" s="2">
        <v>1</v>
      </c>
      <c r="I238" s="2">
        <v>2</v>
      </c>
      <c r="O238" s="2">
        <v>5</v>
      </c>
      <c r="P238" s="2">
        <v>1</v>
      </c>
      <c r="R238" s="2">
        <v>2</v>
      </c>
      <c r="T238" s="2">
        <f t="shared" si="12"/>
        <v>36</v>
      </c>
    </row>
    <row r="239" spans="1:20" x14ac:dyDescent="0.2">
      <c r="A239" s="4" t="s">
        <v>232</v>
      </c>
      <c r="T239" s="2">
        <f t="shared" si="12"/>
        <v>0</v>
      </c>
    </row>
    <row r="240" spans="1:20" x14ac:dyDescent="0.2">
      <c r="A240" s="4" t="s">
        <v>233</v>
      </c>
      <c r="T240" s="2">
        <f t="shared" si="12"/>
        <v>0</v>
      </c>
    </row>
    <row r="241" spans="1:20" x14ac:dyDescent="0.2">
      <c r="A241" s="4" t="s">
        <v>234</v>
      </c>
      <c r="G241" s="2">
        <v>2</v>
      </c>
      <c r="T241" s="2">
        <f t="shared" si="12"/>
        <v>2</v>
      </c>
    </row>
    <row r="242" spans="1:20" x14ac:dyDescent="0.2">
      <c r="A242" s="4" t="s">
        <v>235</v>
      </c>
      <c r="E242" s="2">
        <v>17</v>
      </c>
      <c r="F242" s="2">
        <v>1</v>
      </c>
      <c r="G242" s="2">
        <v>4</v>
      </c>
      <c r="I242" s="2">
        <v>2</v>
      </c>
      <c r="R242" s="2">
        <v>2</v>
      </c>
      <c r="T242" s="2">
        <f t="shared" si="12"/>
        <v>26</v>
      </c>
    </row>
    <row r="243" spans="1:20" x14ac:dyDescent="0.2">
      <c r="A243" s="4" t="s">
        <v>236</v>
      </c>
      <c r="D243" s="2">
        <v>1</v>
      </c>
      <c r="E243" s="2">
        <v>4</v>
      </c>
      <c r="R243" s="2">
        <v>6</v>
      </c>
      <c r="T243" s="2">
        <f t="shared" si="12"/>
        <v>11</v>
      </c>
    </row>
    <row r="244" spans="1:20" x14ac:dyDescent="0.2">
      <c r="A244" s="4" t="s">
        <v>237</v>
      </c>
      <c r="T244" s="2">
        <f t="shared" si="12"/>
        <v>0</v>
      </c>
    </row>
    <row r="245" spans="1:20" x14ac:dyDescent="0.2">
      <c r="A245" s="4" t="s">
        <v>238</v>
      </c>
      <c r="E245" s="2">
        <v>2</v>
      </c>
      <c r="H245" s="2">
        <v>1</v>
      </c>
      <c r="T245" s="2">
        <f t="shared" si="12"/>
        <v>3</v>
      </c>
    </row>
    <row r="246" spans="1:20" x14ac:dyDescent="0.2">
      <c r="A246" s="4" t="s">
        <v>239</v>
      </c>
      <c r="B246" s="2">
        <v>2</v>
      </c>
      <c r="C246" s="2">
        <v>5</v>
      </c>
      <c r="D246" s="2">
        <v>10</v>
      </c>
      <c r="E246" s="2">
        <v>11</v>
      </c>
      <c r="F246" s="2">
        <v>1</v>
      </c>
      <c r="G246" s="2">
        <v>8</v>
      </c>
      <c r="H246" s="2">
        <v>5</v>
      </c>
      <c r="I246" s="2">
        <v>3</v>
      </c>
      <c r="J246" s="2">
        <v>1</v>
      </c>
      <c r="K246" s="2">
        <v>3</v>
      </c>
      <c r="L246" s="2">
        <v>5</v>
      </c>
      <c r="M246" s="2">
        <v>2</v>
      </c>
      <c r="O246" s="2">
        <v>15</v>
      </c>
      <c r="P246" s="2">
        <v>4</v>
      </c>
      <c r="R246" s="2">
        <v>20</v>
      </c>
      <c r="T246" s="2">
        <f t="shared" si="12"/>
        <v>95</v>
      </c>
    </row>
    <row r="247" spans="1:20" x14ac:dyDescent="0.2">
      <c r="A247" s="4" t="s">
        <v>240</v>
      </c>
      <c r="T247" s="2">
        <f t="shared" si="12"/>
        <v>0</v>
      </c>
    </row>
    <row r="248" spans="1:20" x14ac:dyDescent="0.2">
      <c r="A248" s="4" t="s">
        <v>241</v>
      </c>
      <c r="T248" s="2">
        <f t="shared" si="12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3">SUM(B4:B255)</f>
        <v>19</v>
      </c>
      <c r="C257" s="2">
        <f t="shared" si="13"/>
        <v>26</v>
      </c>
      <c r="D257" s="2">
        <f t="shared" si="13"/>
        <v>81</v>
      </c>
      <c r="E257" s="2">
        <f t="shared" si="13"/>
        <v>429</v>
      </c>
      <c r="F257" s="2">
        <f t="shared" si="13"/>
        <v>32</v>
      </c>
      <c r="G257" s="2">
        <f t="shared" si="13"/>
        <v>126</v>
      </c>
      <c r="H257" s="2">
        <f t="shared" si="13"/>
        <v>76</v>
      </c>
      <c r="I257" s="2">
        <f t="shared" si="13"/>
        <v>192</v>
      </c>
      <c r="J257" s="2">
        <f t="shared" si="13"/>
        <v>18</v>
      </c>
      <c r="K257" s="2">
        <f t="shared" si="13"/>
        <v>59</v>
      </c>
      <c r="L257" s="2">
        <f t="shared" si="13"/>
        <v>18</v>
      </c>
      <c r="M257" s="2">
        <f t="shared" si="13"/>
        <v>133</v>
      </c>
      <c r="N257" s="2">
        <f t="shared" si="13"/>
        <v>0</v>
      </c>
      <c r="O257" s="2">
        <f t="shared" si="13"/>
        <v>156</v>
      </c>
      <c r="P257" s="2">
        <f t="shared" si="13"/>
        <v>129</v>
      </c>
      <c r="Q257" s="2">
        <f t="shared" si="13"/>
        <v>43</v>
      </c>
      <c r="R257" s="2">
        <f t="shared" si="13"/>
        <v>328</v>
      </c>
      <c r="S257" s="2">
        <f t="shared" si="13"/>
        <v>0</v>
      </c>
      <c r="T257" s="2">
        <f t="shared" si="13"/>
        <v>1862</v>
      </c>
    </row>
    <row r="258" spans="1:20" x14ac:dyDescent="0.2">
      <c r="A258" t="s">
        <v>248</v>
      </c>
      <c r="B258" s="2">
        <f t="shared" ref="B258:S258" si="14">COUNT(B3:B255)</f>
        <v>9</v>
      </c>
      <c r="C258" s="2">
        <f t="shared" si="14"/>
        <v>5</v>
      </c>
      <c r="D258" s="2">
        <f t="shared" si="14"/>
        <v>27</v>
      </c>
      <c r="E258" s="2">
        <f t="shared" si="14"/>
        <v>60</v>
      </c>
      <c r="F258" s="2">
        <f t="shared" si="14"/>
        <v>17</v>
      </c>
      <c r="G258" s="2">
        <f t="shared" si="14"/>
        <v>43</v>
      </c>
      <c r="H258" s="2">
        <f t="shared" si="14"/>
        <v>16</v>
      </c>
      <c r="I258" s="2">
        <f t="shared" si="14"/>
        <v>38</v>
      </c>
      <c r="J258" s="2">
        <f t="shared" si="14"/>
        <v>18</v>
      </c>
      <c r="K258" s="2">
        <f t="shared" si="14"/>
        <v>17</v>
      </c>
      <c r="L258" s="2">
        <f t="shared" si="14"/>
        <v>9</v>
      </c>
      <c r="M258" s="2">
        <f t="shared" si="14"/>
        <v>25</v>
      </c>
      <c r="N258" s="2">
        <f t="shared" si="14"/>
        <v>0</v>
      </c>
      <c r="O258" s="2">
        <f t="shared" si="14"/>
        <v>35</v>
      </c>
      <c r="P258" s="2">
        <f t="shared" si="14"/>
        <v>31</v>
      </c>
      <c r="Q258" s="2">
        <f t="shared" si="14"/>
        <v>17</v>
      </c>
      <c r="R258" s="2">
        <f t="shared" si="14"/>
        <v>39</v>
      </c>
      <c r="S258" s="2">
        <f t="shared" si="14"/>
        <v>0</v>
      </c>
      <c r="T258" s="48">
        <f>COUNTIF(T4:T255,"&gt;0")</f>
        <v>102</v>
      </c>
    </row>
    <row r="262" spans="1:20" x14ac:dyDescent="0.2">
      <c r="A262" t="s">
        <v>274</v>
      </c>
    </row>
    <row r="263" spans="1:20" x14ac:dyDescent="0.2">
      <c r="A263" t="s">
        <v>275</v>
      </c>
    </row>
    <row r="264" spans="1:20" x14ac:dyDescent="0.2">
      <c r="A264" t="s">
        <v>276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Normal="100" workbookViewId="0">
      <pane xSplit="1" ySplit="2" topLeftCell="B118" activePane="bottomRight" state="frozen"/>
      <selection activeCell="U254" sqref="U254"/>
      <selection pane="topRight" activeCell="U254" sqref="U254"/>
      <selection pane="bottomLeft" activeCell="U254" sqref="U254"/>
      <selection pane="bottomRight" activeCell="A119" sqref="A119:XFD119"/>
    </sheetView>
  </sheetViews>
  <sheetFormatPr defaultColWidth="8.85546875" defaultRowHeight="12.75" x14ac:dyDescent="0.2"/>
  <cols>
    <col min="1" max="1" width="30.140625" bestFit="1" customWidth="1"/>
    <col min="2" max="19" width="6.42578125" style="2" customWidth="1"/>
    <col min="20" max="20" width="9.140625" style="2" customWidth="1"/>
  </cols>
  <sheetData>
    <row r="1" spans="1:20" x14ac:dyDescent="0.2">
      <c r="B1" s="81" t="s">
        <v>288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s="3" customFormat="1" ht="96" x14ac:dyDescent="0.2">
      <c r="A2" s="41" t="s">
        <v>363</v>
      </c>
      <c r="B2" s="16" t="s">
        <v>289</v>
      </c>
      <c r="C2" s="17" t="s">
        <v>290</v>
      </c>
      <c r="D2" s="16" t="s">
        <v>291</v>
      </c>
      <c r="E2" s="17" t="s">
        <v>292</v>
      </c>
      <c r="F2" s="16" t="s">
        <v>293</v>
      </c>
      <c r="G2" s="17" t="s">
        <v>294</v>
      </c>
      <c r="H2" s="16" t="s">
        <v>295</v>
      </c>
      <c r="I2" s="17" t="s">
        <v>296</v>
      </c>
      <c r="J2" s="16" t="s">
        <v>297</v>
      </c>
      <c r="K2" s="17" t="s">
        <v>298</v>
      </c>
      <c r="L2" s="16" t="s">
        <v>299</v>
      </c>
      <c r="M2" s="17" t="s">
        <v>300</v>
      </c>
      <c r="N2" s="16" t="s">
        <v>301</v>
      </c>
      <c r="O2" s="17" t="s">
        <v>302</v>
      </c>
      <c r="P2" s="16" t="s">
        <v>303</v>
      </c>
      <c r="Q2" s="17" t="s">
        <v>304</v>
      </c>
      <c r="R2" s="16" t="s">
        <v>305</v>
      </c>
      <c r="S2" s="17" t="s">
        <v>306</v>
      </c>
      <c r="T2" s="18" t="s">
        <v>307</v>
      </c>
    </row>
    <row r="3" spans="1:20" s="3" customFormat="1" x14ac:dyDescent="0.2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t="s">
        <v>1</v>
      </c>
      <c r="T4" s="2">
        <f>SUM(B4:S4)</f>
        <v>0</v>
      </c>
    </row>
    <row r="5" spans="1:20" x14ac:dyDescent="0.2">
      <c r="A5" t="s">
        <v>2</v>
      </c>
      <c r="G5" s="2">
        <v>4</v>
      </c>
      <c r="M5" s="2">
        <v>4</v>
      </c>
      <c r="T5" s="2">
        <f>SUM(B5:S5)</f>
        <v>8</v>
      </c>
    </row>
    <row r="6" spans="1:20" x14ac:dyDescent="0.2">
      <c r="A6" t="s">
        <v>3</v>
      </c>
      <c r="T6" s="2">
        <f>SUM(B6:S6)</f>
        <v>0</v>
      </c>
    </row>
    <row r="7" spans="1:20" x14ac:dyDescent="0.2">
      <c r="A7" s="3" t="s">
        <v>4</v>
      </c>
    </row>
    <row r="8" spans="1:20" x14ac:dyDescent="0.2">
      <c r="A8" t="s">
        <v>5</v>
      </c>
      <c r="T8" s="2">
        <f>SUM(B8:S8)</f>
        <v>0</v>
      </c>
    </row>
    <row r="9" spans="1:20" x14ac:dyDescent="0.2">
      <c r="A9" t="s">
        <v>6</v>
      </c>
      <c r="T9" s="2">
        <f>SUM(B9:S9)</f>
        <v>0</v>
      </c>
    </row>
    <row r="10" spans="1:20" x14ac:dyDescent="0.2">
      <c r="A10" t="s">
        <v>7</v>
      </c>
      <c r="T10" s="2">
        <f>SUM(B10:S10)</f>
        <v>0</v>
      </c>
    </row>
    <row r="11" spans="1:20" x14ac:dyDescent="0.2">
      <c r="A11" t="s">
        <v>8</v>
      </c>
      <c r="T11" s="2">
        <f>SUM(B11:S11)</f>
        <v>0</v>
      </c>
    </row>
    <row r="12" spans="1:20" x14ac:dyDescent="0.2">
      <c r="A12" t="s">
        <v>9</v>
      </c>
      <c r="T12" s="2">
        <f>SUM(B12:S12)</f>
        <v>0</v>
      </c>
    </row>
    <row r="13" spans="1:20" x14ac:dyDescent="0.2">
      <c r="A13" s="3" t="s">
        <v>10</v>
      </c>
    </row>
    <row r="14" spans="1:20" x14ac:dyDescent="0.2">
      <c r="A14" t="s">
        <v>11</v>
      </c>
      <c r="T14" s="2">
        <f>SUM(B14:S14)</f>
        <v>0</v>
      </c>
    </row>
    <row r="15" spans="1:20" x14ac:dyDescent="0.2">
      <c r="A15" t="s">
        <v>12</v>
      </c>
      <c r="T15" s="2">
        <f>SUM(B15:S15)</f>
        <v>0</v>
      </c>
    </row>
    <row r="16" spans="1:20" x14ac:dyDescent="0.2">
      <c r="A16" s="3" t="s">
        <v>13</v>
      </c>
    </row>
    <row r="17" spans="1:20" x14ac:dyDescent="0.2">
      <c r="A17" t="s">
        <v>14</v>
      </c>
      <c r="I17" s="2">
        <v>3</v>
      </c>
      <c r="T17" s="2">
        <f t="shared" ref="T17:T38" si="0">SUM(B17:S17)</f>
        <v>3</v>
      </c>
    </row>
    <row r="18" spans="1:20" x14ac:dyDescent="0.2">
      <c r="A18" t="s">
        <v>15</v>
      </c>
      <c r="T18" s="2">
        <f t="shared" si="0"/>
        <v>0</v>
      </c>
    </row>
    <row r="19" spans="1:20" x14ac:dyDescent="0.2">
      <c r="A19" t="s">
        <v>16</v>
      </c>
      <c r="T19" s="2">
        <f t="shared" si="0"/>
        <v>0</v>
      </c>
    </row>
    <row r="20" spans="1:20" x14ac:dyDescent="0.2">
      <c r="A20" t="s">
        <v>17</v>
      </c>
      <c r="F20" s="2">
        <v>2</v>
      </c>
      <c r="G20" s="2">
        <v>2</v>
      </c>
      <c r="H20" s="2">
        <v>2</v>
      </c>
      <c r="T20" s="2">
        <f t="shared" si="0"/>
        <v>6</v>
      </c>
    </row>
    <row r="21" spans="1:20" x14ac:dyDescent="0.2">
      <c r="A21" t="s">
        <v>18</v>
      </c>
      <c r="T21" s="2">
        <f t="shared" si="0"/>
        <v>0</v>
      </c>
    </row>
    <row r="22" spans="1:20" x14ac:dyDescent="0.2">
      <c r="A22" t="s">
        <v>19</v>
      </c>
      <c r="T22" s="2">
        <f t="shared" si="0"/>
        <v>0</v>
      </c>
    </row>
    <row r="23" spans="1:20" x14ac:dyDescent="0.2">
      <c r="A23" t="s">
        <v>20</v>
      </c>
      <c r="T23" s="2">
        <f t="shared" si="0"/>
        <v>0</v>
      </c>
    </row>
    <row r="24" spans="1:20" x14ac:dyDescent="0.2">
      <c r="A24" t="s">
        <v>21</v>
      </c>
      <c r="T24" s="2">
        <f t="shared" si="0"/>
        <v>0</v>
      </c>
    </row>
    <row r="25" spans="1:20" x14ac:dyDescent="0.2">
      <c r="A25" t="s">
        <v>22</v>
      </c>
      <c r="T25" s="2">
        <f t="shared" si="0"/>
        <v>0</v>
      </c>
    </row>
    <row r="26" spans="1:20" x14ac:dyDescent="0.2">
      <c r="A26" t="s">
        <v>23</v>
      </c>
      <c r="T26" s="2">
        <f t="shared" si="0"/>
        <v>0</v>
      </c>
    </row>
    <row r="27" spans="1:20" x14ac:dyDescent="0.2">
      <c r="A27" t="s">
        <v>24</v>
      </c>
      <c r="T27" s="2">
        <f t="shared" si="0"/>
        <v>0</v>
      </c>
    </row>
    <row r="28" spans="1:20" x14ac:dyDescent="0.2">
      <c r="A28" t="s">
        <v>25</v>
      </c>
      <c r="T28" s="2">
        <f t="shared" si="0"/>
        <v>0</v>
      </c>
    </row>
    <row r="29" spans="1:20" x14ac:dyDescent="0.2">
      <c r="A29" t="s">
        <v>26</v>
      </c>
      <c r="L29" s="2">
        <v>1</v>
      </c>
      <c r="T29" s="2">
        <f t="shared" si="0"/>
        <v>1</v>
      </c>
    </row>
    <row r="30" spans="1:20" x14ac:dyDescent="0.2">
      <c r="A30" t="s">
        <v>27</v>
      </c>
      <c r="T30" s="2">
        <f t="shared" si="0"/>
        <v>0</v>
      </c>
    </row>
    <row r="31" spans="1:20" x14ac:dyDescent="0.2">
      <c r="A31" t="s">
        <v>28</v>
      </c>
      <c r="T31" s="2">
        <f t="shared" si="0"/>
        <v>0</v>
      </c>
    </row>
    <row r="32" spans="1:20" x14ac:dyDescent="0.2">
      <c r="A32" t="s">
        <v>29</v>
      </c>
      <c r="T32" s="2">
        <f t="shared" si="0"/>
        <v>0</v>
      </c>
    </row>
    <row r="33" spans="1:20" x14ac:dyDescent="0.2">
      <c r="A33" t="s">
        <v>30</v>
      </c>
      <c r="M33" s="2">
        <v>4</v>
      </c>
      <c r="P33" s="2">
        <v>1</v>
      </c>
      <c r="T33" s="2">
        <f t="shared" si="0"/>
        <v>5</v>
      </c>
    </row>
    <row r="34" spans="1:20" x14ac:dyDescent="0.2">
      <c r="A34" t="s">
        <v>31</v>
      </c>
      <c r="G34" s="2">
        <v>8</v>
      </c>
      <c r="T34" s="2">
        <f t="shared" si="0"/>
        <v>8</v>
      </c>
    </row>
    <row r="35" spans="1:20" x14ac:dyDescent="0.2">
      <c r="A35" t="s">
        <v>32</v>
      </c>
      <c r="T35" s="2">
        <f t="shared" si="0"/>
        <v>0</v>
      </c>
    </row>
    <row r="36" spans="1:20" x14ac:dyDescent="0.2">
      <c r="A36" t="s">
        <v>33</v>
      </c>
      <c r="T36" s="2">
        <f t="shared" si="0"/>
        <v>0</v>
      </c>
    </row>
    <row r="37" spans="1:20" x14ac:dyDescent="0.2">
      <c r="A37" t="s">
        <v>34</v>
      </c>
      <c r="M37" s="2">
        <v>1</v>
      </c>
      <c r="T37" s="2">
        <f t="shared" si="0"/>
        <v>1</v>
      </c>
    </row>
    <row r="38" spans="1:20" x14ac:dyDescent="0.2">
      <c r="A38" t="s">
        <v>35</v>
      </c>
      <c r="T38" s="2">
        <f t="shared" si="0"/>
        <v>0</v>
      </c>
    </row>
    <row r="39" spans="1:20" x14ac:dyDescent="0.2">
      <c r="A39" s="3" t="s">
        <v>36</v>
      </c>
    </row>
    <row r="40" spans="1:20" x14ac:dyDescent="0.2">
      <c r="A40" t="s">
        <v>37</v>
      </c>
      <c r="T40" s="2">
        <f t="shared" ref="T40:T55" si="1">SUM(B40:S40)</f>
        <v>0</v>
      </c>
    </row>
    <row r="41" spans="1:20" x14ac:dyDescent="0.2">
      <c r="A41" t="s">
        <v>38</v>
      </c>
      <c r="T41" s="2">
        <f t="shared" si="1"/>
        <v>0</v>
      </c>
    </row>
    <row r="42" spans="1:20" x14ac:dyDescent="0.2">
      <c r="A42" t="s">
        <v>39</v>
      </c>
      <c r="T42" s="2">
        <f t="shared" si="1"/>
        <v>0</v>
      </c>
    </row>
    <row r="43" spans="1:20" x14ac:dyDescent="0.2">
      <c r="A43" t="s">
        <v>40</v>
      </c>
      <c r="T43" s="2">
        <f t="shared" si="1"/>
        <v>0</v>
      </c>
    </row>
    <row r="44" spans="1:20" x14ac:dyDescent="0.2">
      <c r="A44" t="s">
        <v>41</v>
      </c>
      <c r="T44" s="2">
        <f t="shared" si="1"/>
        <v>0</v>
      </c>
    </row>
    <row r="45" spans="1:20" x14ac:dyDescent="0.2">
      <c r="A45" t="s">
        <v>42</v>
      </c>
      <c r="T45" s="2">
        <f t="shared" si="1"/>
        <v>0</v>
      </c>
    </row>
    <row r="46" spans="1:20" x14ac:dyDescent="0.2">
      <c r="A46" t="s">
        <v>43</v>
      </c>
      <c r="T46" s="2">
        <f t="shared" si="1"/>
        <v>0</v>
      </c>
    </row>
    <row r="47" spans="1:20" x14ac:dyDescent="0.2">
      <c r="A47" t="s">
        <v>44</v>
      </c>
      <c r="D47" s="2">
        <v>1</v>
      </c>
      <c r="H47" s="2">
        <v>1</v>
      </c>
      <c r="O47" s="2">
        <v>1</v>
      </c>
      <c r="T47" s="2">
        <f t="shared" si="1"/>
        <v>3</v>
      </c>
    </row>
    <row r="48" spans="1:20" x14ac:dyDescent="0.2">
      <c r="A48" t="s">
        <v>45</v>
      </c>
      <c r="T48" s="2">
        <f t="shared" si="1"/>
        <v>0</v>
      </c>
    </row>
    <row r="49" spans="1:20" x14ac:dyDescent="0.2">
      <c r="A49" t="s">
        <v>46</v>
      </c>
      <c r="T49" s="2">
        <f t="shared" si="1"/>
        <v>0</v>
      </c>
    </row>
    <row r="50" spans="1:20" x14ac:dyDescent="0.2">
      <c r="A50" t="s">
        <v>47</v>
      </c>
      <c r="G50" s="2">
        <v>1</v>
      </c>
      <c r="T50" s="2">
        <f t="shared" si="1"/>
        <v>1</v>
      </c>
    </row>
    <row r="51" spans="1:20" x14ac:dyDescent="0.2">
      <c r="A51" t="s">
        <v>48</v>
      </c>
      <c r="G51" s="2">
        <v>1</v>
      </c>
      <c r="M51" s="2">
        <v>2</v>
      </c>
      <c r="T51" s="2">
        <f t="shared" si="1"/>
        <v>3</v>
      </c>
    </row>
    <row r="52" spans="1:20" x14ac:dyDescent="0.2">
      <c r="A52" t="s">
        <v>49</v>
      </c>
      <c r="O52" s="2">
        <v>1</v>
      </c>
      <c r="T52" s="2">
        <f t="shared" si="1"/>
        <v>1</v>
      </c>
    </row>
    <row r="53" spans="1:20" x14ac:dyDescent="0.2">
      <c r="A53" t="s">
        <v>50</v>
      </c>
      <c r="T53" s="2">
        <f t="shared" si="1"/>
        <v>0</v>
      </c>
    </row>
    <row r="54" spans="1:20" x14ac:dyDescent="0.2">
      <c r="A54" t="s">
        <v>263</v>
      </c>
      <c r="T54" s="2">
        <f t="shared" si="1"/>
        <v>0</v>
      </c>
    </row>
    <row r="55" spans="1:20" x14ac:dyDescent="0.2">
      <c r="A55" t="s">
        <v>52</v>
      </c>
      <c r="T55" s="2">
        <f t="shared" si="1"/>
        <v>0</v>
      </c>
    </row>
    <row r="56" spans="1:20" x14ac:dyDescent="0.2">
      <c r="A56" s="3" t="s">
        <v>53</v>
      </c>
    </row>
    <row r="57" spans="1:20" x14ac:dyDescent="0.2">
      <c r="A57" t="s">
        <v>54</v>
      </c>
      <c r="G57" s="2">
        <v>1</v>
      </c>
      <c r="T57" s="2">
        <f t="shared" ref="T57:T63" si="2">SUM(B57:S57)</f>
        <v>1</v>
      </c>
    </row>
    <row r="58" spans="1:20" x14ac:dyDescent="0.2">
      <c r="A58" t="s">
        <v>55</v>
      </c>
      <c r="D58" s="2">
        <v>8</v>
      </c>
      <c r="F58" s="2">
        <v>1</v>
      </c>
      <c r="H58" s="2">
        <v>3</v>
      </c>
      <c r="J58" s="2">
        <v>5</v>
      </c>
      <c r="N58" s="2">
        <v>1</v>
      </c>
      <c r="T58" s="2">
        <f t="shared" si="2"/>
        <v>18</v>
      </c>
    </row>
    <row r="59" spans="1:20" x14ac:dyDescent="0.2">
      <c r="A59" t="s">
        <v>267</v>
      </c>
      <c r="T59" s="2">
        <f t="shared" si="2"/>
        <v>0</v>
      </c>
    </row>
    <row r="60" spans="1:20" x14ac:dyDescent="0.2">
      <c r="A60" t="s">
        <v>268</v>
      </c>
      <c r="I60" s="2">
        <v>1</v>
      </c>
      <c r="K60" s="2">
        <v>2</v>
      </c>
      <c r="T60" s="2">
        <f t="shared" si="2"/>
        <v>3</v>
      </c>
    </row>
    <row r="61" spans="1:20" x14ac:dyDescent="0.2">
      <c r="A61" t="s">
        <v>56</v>
      </c>
      <c r="F61" s="2">
        <v>1</v>
      </c>
      <c r="T61" s="2">
        <f t="shared" si="2"/>
        <v>1</v>
      </c>
    </row>
    <row r="62" spans="1:20" x14ac:dyDescent="0.2">
      <c r="A62" t="s">
        <v>57</v>
      </c>
      <c r="T62" s="2">
        <f t="shared" si="2"/>
        <v>0</v>
      </c>
    </row>
    <row r="63" spans="1:20" x14ac:dyDescent="0.2">
      <c r="A63" t="s">
        <v>58</v>
      </c>
      <c r="T63" s="2">
        <f t="shared" si="2"/>
        <v>0</v>
      </c>
    </row>
    <row r="64" spans="1:20" x14ac:dyDescent="0.2">
      <c r="A64" s="3" t="s">
        <v>59</v>
      </c>
    </row>
    <row r="65" spans="1:20" x14ac:dyDescent="0.2">
      <c r="A65" t="s">
        <v>60</v>
      </c>
      <c r="T65" s="2">
        <f>SUM(B65:S65)</f>
        <v>0</v>
      </c>
    </row>
    <row r="66" spans="1:20" x14ac:dyDescent="0.2">
      <c r="A66" t="s">
        <v>61</v>
      </c>
      <c r="T66" s="2">
        <f>SUM(B66:S66)</f>
        <v>0</v>
      </c>
    </row>
    <row r="67" spans="1:20" x14ac:dyDescent="0.2">
      <c r="A67" t="s">
        <v>62</v>
      </c>
      <c r="T67" s="2">
        <f>SUM(B67:S67)</f>
        <v>0</v>
      </c>
    </row>
    <row r="68" spans="1:20" x14ac:dyDescent="0.2">
      <c r="A68" s="3" t="s">
        <v>63</v>
      </c>
    </row>
    <row r="69" spans="1:20" x14ac:dyDescent="0.2">
      <c r="A69" t="s">
        <v>64</v>
      </c>
      <c r="T69" s="2">
        <f t="shared" ref="T69:T81" si="3">SUM(B69:S69)</f>
        <v>0</v>
      </c>
    </row>
    <row r="70" spans="1:20" x14ac:dyDescent="0.2">
      <c r="A70" t="s">
        <v>65</v>
      </c>
      <c r="T70" s="2">
        <f t="shared" si="3"/>
        <v>0</v>
      </c>
    </row>
    <row r="71" spans="1:20" x14ac:dyDescent="0.2">
      <c r="A71" t="s">
        <v>66</v>
      </c>
      <c r="T71" s="2">
        <f t="shared" si="3"/>
        <v>0</v>
      </c>
    </row>
    <row r="72" spans="1:20" x14ac:dyDescent="0.2">
      <c r="A72" t="s">
        <v>67</v>
      </c>
      <c r="T72" s="2">
        <f t="shared" si="3"/>
        <v>0</v>
      </c>
    </row>
    <row r="73" spans="1:20" x14ac:dyDescent="0.2">
      <c r="A73" t="s">
        <v>68</v>
      </c>
      <c r="E73" s="2">
        <v>1</v>
      </c>
      <c r="G73" s="2">
        <v>9</v>
      </c>
      <c r="H73" s="2">
        <v>1</v>
      </c>
      <c r="M73" s="2">
        <v>4</v>
      </c>
      <c r="Q73" s="2">
        <v>4</v>
      </c>
      <c r="R73" s="2">
        <v>1</v>
      </c>
      <c r="T73" s="2">
        <f t="shared" si="3"/>
        <v>20</v>
      </c>
    </row>
    <row r="74" spans="1:20" x14ac:dyDescent="0.2">
      <c r="A74" t="s">
        <v>69</v>
      </c>
      <c r="T74" s="2">
        <f t="shared" si="3"/>
        <v>0</v>
      </c>
    </row>
    <row r="75" spans="1:20" x14ac:dyDescent="0.2">
      <c r="A75" t="s">
        <v>70</v>
      </c>
      <c r="T75" s="2">
        <f t="shared" si="3"/>
        <v>0</v>
      </c>
    </row>
    <row r="76" spans="1:20" x14ac:dyDescent="0.2">
      <c r="A76" t="s">
        <v>71</v>
      </c>
      <c r="T76" s="2">
        <f t="shared" si="3"/>
        <v>0</v>
      </c>
    </row>
    <row r="77" spans="1:20" x14ac:dyDescent="0.2">
      <c r="A77" t="s">
        <v>72</v>
      </c>
      <c r="T77" s="2">
        <f t="shared" si="3"/>
        <v>0</v>
      </c>
    </row>
    <row r="78" spans="1:20" x14ac:dyDescent="0.2">
      <c r="A78" t="s">
        <v>73</v>
      </c>
      <c r="T78" s="2">
        <f t="shared" si="3"/>
        <v>0</v>
      </c>
    </row>
    <row r="79" spans="1:20" x14ac:dyDescent="0.2">
      <c r="A79" t="s">
        <v>74</v>
      </c>
      <c r="T79" s="2">
        <f t="shared" si="3"/>
        <v>0</v>
      </c>
    </row>
    <row r="80" spans="1:20" x14ac:dyDescent="0.2">
      <c r="A80" t="s">
        <v>75</v>
      </c>
      <c r="T80" s="2">
        <f t="shared" si="3"/>
        <v>0</v>
      </c>
    </row>
    <row r="81" spans="1:20" x14ac:dyDescent="0.2">
      <c r="A81" t="s">
        <v>76</v>
      </c>
      <c r="T81" s="2">
        <f t="shared" si="3"/>
        <v>0</v>
      </c>
    </row>
    <row r="82" spans="1:20" x14ac:dyDescent="0.2">
      <c r="A82" s="3" t="s">
        <v>77</v>
      </c>
    </row>
    <row r="83" spans="1:20" x14ac:dyDescent="0.2">
      <c r="A83" t="s">
        <v>78</v>
      </c>
      <c r="T83" s="2">
        <f t="shared" ref="T83:T89" si="4">SUM(B83:S83)</f>
        <v>0</v>
      </c>
    </row>
    <row r="84" spans="1:20" x14ac:dyDescent="0.2">
      <c r="A84" t="s">
        <v>79</v>
      </c>
      <c r="T84" s="2">
        <f t="shared" si="4"/>
        <v>0</v>
      </c>
    </row>
    <row r="85" spans="1:20" x14ac:dyDescent="0.2">
      <c r="A85" t="s">
        <v>80</v>
      </c>
      <c r="T85" s="2">
        <f t="shared" si="4"/>
        <v>0</v>
      </c>
    </row>
    <row r="86" spans="1:20" x14ac:dyDescent="0.2">
      <c r="A86" t="s">
        <v>81</v>
      </c>
      <c r="T86" s="2">
        <f t="shared" si="4"/>
        <v>0</v>
      </c>
    </row>
    <row r="87" spans="1:20" x14ac:dyDescent="0.2">
      <c r="A87" t="s">
        <v>82</v>
      </c>
      <c r="T87" s="2">
        <f t="shared" si="4"/>
        <v>0</v>
      </c>
    </row>
    <row r="88" spans="1:20" x14ac:dyDescent="0.2">
      <c r="A88" t="s">
        <v>83</v>
      </c>
      <c r="T88" s="2">
        <f t="shared" si="4"/>
        <v>0</v>
      </c>
    </row>
    <row r="89" spans="1:20" x14ac:dyDescent="0.2">
      <c r="A89" t="s">
        <v>84</v>
      </c>
      <c r="T89" s="2">
        <f t="shared" si="4"/>
        <v>0</v>
      </c>
    </row>
    <row r="90" spans="1:20" x14ac:dyDescent="0.2">
      <c r="A90" s="3" t="s">
        <v>85</v>
      </c>
    </row>
    <row r="91" spans="1:20" x14ac:dyDescent="0.2">
      <c r="A91" t="s">
        <v>86</v>
      </c>
      <c r="T91" s="2">
        <f>SUM(B91:S91)</f>
        <v>0</v>
      </c>
    </row>
    <row r="92" spans="1:20" x14ac:dyDescent="0.2">
      <c r="A92" t="s">
        <v>87</v>
      </c>
      <c r="I92" s="2">
        <v>1</v>
      </c>
      <c r="T92" s="2">
        <f>SUM(B92:S92)</f>
        <v>1</v>
      </c>
    </row>
    <row r="93" spans="1:20" x14ac:dyDescent="0.2">
      <c r="A93" t="s">
        <v>88</v>
      </c>
      <c r="T93" s="2">
        <f>SUM(B93:S93)</f>
        <v>0</v>
      </c>
    </row>
    <row r="94" spans="1:20" x14ac:dyDescent="0.2">
      <c r="A94" s="3" t="s">
        <v>89</v>
      </c>
    </row>
    <row r="95" spans="1:20" x14ac:dyDescent="0.2">
      <c r="A95" t="s">
        <v>90</v>
      </c>
      <c r="T95" s="2">
        <f t="shared" ref="T95:T103" si="5">SUM(B95:S95)</f>
        <v>0</v>
      </c>
    </row>
    <row r="96" spans="1:20" x14ac:dyDescent="0.2">
      <c r="A96" t="s">
        <v>91</v>
      </c>
      <c r="T96" s="2">
        <f t="shared" si="5"/>
        <v>0</v>
      </c>
    </row>
    <row r="97" spans="1:20" x14ac:dyDescent="0.2">
      <c r="A97" t="s">
        <v>92</v>
      </c>
      <c r="G97" s="2">
        <v>2</v>
      </c>
      <c r="I97" s="2">
        <v>1</v>
      </c>
      <c r="T97" s="2">
        <f t="shared" si="5"/>
        <v>3</v>
      </c>
    </row>
    <row r="98" spans="1:20" x14ac:dyDescent="0.2">
      <c r="A98" t="s">
        <v>93</v>
      </c>
      <c r="T98" s="2">
        <f t="shared" si="5"/>
        <v>0</v>
      </c>
    </row>
    <row r="99" spans="1:20" x14ac:dyDescent="0.2">
      <c r="A99" t="s">
        <v>94</v>
      </c>
      <c r="G99" s="2">
        <v>1</v>
      </c>
      <c r="T99" s="2">
        <f t="shared" si="5"/>
        <v>1</v>
      </c>
    </row>
    <row r="100" spans="1:20" x14ac:dyDescent="0.2">
      <c r="A100" t="s">
        <v>95</v>
      </c>
      <c r="T100" s="2">
        <f t="shared" si="5"/>
        <v>0</v>
      </c>
    </row>
    <row r="101" spans="1:20" x14ac:dyDescent="0.2">
      <c r="A101" t="s">
        <v>96</v>
      </c>
      <c r="T101" s="2">
        <f t="shared" si="5"/>
        <v>0</v>
      </c>
    </row>
    <row r="102" spans="1:20" x14ac:dyDescent="0.2">
      <c r="A102" t="s">
        <v>97</v>
      </c>
      <c r="T102" s="2">
        <f t="shared" si="5"/>
        <v>0</v>
      </c>
    </row>
    <row r="103" spans="1:20" x14ac:dyDescent="0.2">
      <c r="A103" t="s">
        <v>98</v>
      </c>
      <c r="T103" s="2">
        <f t="shared" si="5"/>
        <v>0</v>
      </c>
    </row>
    <row r="104" spans="1:20" x14ac:dyDescent="0.2">
      <c r="A104" s="3" t="s">
        <v>99</v>
      </c>
    </row>
    <row r="105" spans="1:20" x14ac:dyDescent="0.2">
      <c r="A105" t="s">
        <v>100</v>
      </c>
      <c r="T105" s="2">
        <f>SUM(B105:S105)</f>
        <v>0</v>
      </c>
    </row>
    <row r="106" spans="1:20" x14ac:dyDescent="0.2">
      <c r="A106" s="3" t="s">
        <v>101</v>
      </c>
    </row>
    <row r="107" spans="1:20" x14ac:dyDescent="0.2">
      <c r="A107" t="s">
        <v>102</v>
      </c>
      <c r="O107" s="2">
        <v>1</v>
      </c>
      <c r="T107" s="2">
        <f>SUM(B107:S107)</f>
        <v>1</v>
      </c>
    </row>
    <row r="108" spans="1:20" x14ac:dyDescent="0.2">
      <c r="A108" t="s">
        <v>103</v>
      </c>
      <c r="T108" s="2">
        <f>SUM(B108:S108)</f>
        <v>0</v>
      </c>
    </row>
    <row r="109" spans="1:20" x14ac:dyDescent="0.2">
      <c r="A109" s="3" t="s">
        <v>104</v>
      </c>
    </row>
    <row r="110" spans="1:20" x14ac:dyDescent="0.2">
      <c r="A110" t="s">
        <v>105</v>
      </c>
      <c r="T110" s="2">
        <f>SUM(B110:S110)</f>
        <v>0</v>
      </c>
    </row>
    <row r="111" spans="1:20" x14ac:dyDescent="0.2">
      <c r="A111" t="s">
        <v>106</v>
      </c>
      <c r="D111" s="2">
        <v>1</v>
      </c>
      <c r="T111" s="2">
        <f>SUM(B111:S111)</f>
        <v>1</v>
      </c>
    </row>
    <row r="112" spans="1:20" x14ac:dyDescent="0.2">
      <c r="A112" t="s">
        <v>107</v>
      </c>
      <c r="D112" s="2">
        <v>2</v>
      </c>
      <c r="E112" s="2">
        <v>1</v>
      </c>
      <c r="F112" s="2">
        <v>3</v>
      </c>
      <c r="G112" s="2">
        <v>1</v>
      </c>
      <c r="I112" s="2">
        <v>5</v>
      </c>
      <c r="M112" s="2">
        <v>3</v>
      </c>
      <c r="N112" s="2">
        <v>1</v>
      </c>
      <c r="O112" s="2">
        <v>1</v>
      </c>
      <c r="P112" s="2">
        <v>1</v>
      </c>
      <c r="Q112" s="2">
        <v>1</v>
      </c>
      <c r="R112" s="2">
        <v>1</v>
      </c>
      <c r="T112" s="2">
        <f>SUM(B112:S112)</f>
        <v>20</v>
      </c>
    </row>
    <row r="113" spans="1:20" x14ac:dyDescent="0.2">
      <c r="A113" s="3" t="s">
        <v>108</v>
      </c>
    </row>
    <row r="114" spans="1:20" x14ac:dyDescent="0.2">
      <c r="A114" t="s">
        <v>109</v>
      </c>
      <c r="G114" s="2">
        <v>1</v>
      </c>
      <c r="T114" s="2">
        <f>SUM(B114:S114)</f>
        <v>1</v>
      </c>
    </row>
    <row r="115" spans="1:20" x14ac:dyDescent="0.2">
      <c r="A115" s="3" t="s">
        <v>110</v>
      </c>
    </row>
    <row r="116" spans="1:20" x14ac:dyDescent="0.2">
      <c r="A116" t="s">
        <v>111</v>
      </c>
      <c r="T116" s="2">
        <f t="shared" ref="T116:T126" si="6">SUM(B116:S116)</f>
        <v>0</v>
      </c>
    </row>
    <row r="117" spans="1:20" x14ac:dyDescent="0.2">
      <c r="A117" s="4" t="s">
        <v>112</v>
      </c>
      <c r="D117" s="2">
        <v>1</v>
      </c>
      <c r="E117" s="2">
        <v>2</v>
      </c>
      <c r="F117" s="2">
        <v>3</v>
      </c>
      <c r="H117" s="2">
        <v>1</v>
      </c>
      <c r="O117" s="2">
        <v>1</v>
      </c>
      <c r="R117" s="2">
        <v>2</v>
      </c>
      <c r="T117" s="2">
        <f t="shared" si="6"/>
        <v>10</v>
      </c>
    </row>
    <row r="118" spans="1:20" x14ac:dyDescent="0.2">
      <c r="A118" s="4" t="s">
        <v>113</v>
      </c>
      <c r="H118" s="2">
        <v>2</v>
      </c>
      <c r="I118" s="2">
        <v>4</v>
      </c>
      <c r="J118" s="2">
        <v>1</v>
      </c>
      <c r="M118" s="2">
        <v>2</v>
      </c>
      <c r="T118" s="2">
        <f t="shared" si="6"/>
        <v>9</v>
      </c>
    </row>
    <row r="119" spans="1:20" x14ac:dyDescent="0.2">
      <c r="A119" s="4" t="s">
        <v>114</v>
      </c>
      <c r="T119" s="2">
        <f t="shared" si="6"/>
        <v>0</v>
      </c>
    </row>
    <row r="120" spans="1:20" x14ac:dyDescent="0.2">
      <c r="A120" s="4" t="s">
        <v>115</v>
      </c>
      <c r="G120" s="2">
        <v>1</v>
      </c>
      <c r="T120" s="2">
        <f t="shared" si="6"/>
        <v>1</v>
      </c>
    </row>
    <row r="121" spans="1:20" x14ac:dyDescent="0.2">
      <c r="A121" s="4" t="s">
        <v>116</v>
      </c>
      <c r="H121" s="2">
        <v>1</v>
      </c>
      <c r="I121" s="2">
        <v>2</v>
      </c>
      <c r="J121" s="2">
        <v>2</v>
      </c>
      <c r="T121" s="2">
        <f t="shared" si="6"/>
        <v>5</v>
      </c>
    </row>
    <row r="122" spans="1:20" x14ac:dyDescent="0.2">
      <c r="A122" s="4" t="s">
        <v>117</v>
      </c>
      <c r="T122" s="2">
        <f t="shared" si="6"/>
        <v>0</v>
      </c>
    </row>
    <row r="123" spans="1:20" x14ac:dyDescent="0.2">
      <c r="A123" s="4" t="s">
        <v>118</v>
      </c>
      <c r="F123" s="2">
        <v>2</v>
      </c>
      <c r="G123" s="2">
        <v>1</v>
      </c>
      <c r="H123" s="2">
        <v>7</v>
      </c>
      <c r="J123" s="2">
        <v>2</v>
      </c>
      <c r="P123" s="2">
        <v>2</v>
      </c>
      <c r="T123" s="2">
        <f t="shared" si="6"/>
        <v>14</v>
      </c>
    </row>
    <row r="124" spans="1:20" x14ac:dyDescent="0.2">
      <c r="A124" s="4" t="s">
        <v>119</v>
      </c>
      <c r="H124" s="2">
        <v>1</v>
      </c>
      <c r="T124" s="2">
        <f t="shared" si="6"/>
        <v>1</v>
      </c>
    </row>
    <row r="125" spans="1:20" x14ac:dyDescent="0.2">
      <c r="A125" s="4" t="s">
        <v>120</v>
      </c>
      <c r="D125" s="2">
        <v>3</v>
      </c>
      <c r="F125" s="2">
        <v>1</v>
      </c>
      <c r="G125" s="2">
        <v>1</v>
      </c>
      <c r="H125" s="2">
        <v>1</v>
      </c>
      <c r="I125" s="2">
        <v>3</v>
      </c>
      <c r="J125" s="2">
        <v>2</v>
      </c>
      <c r="M125" s="2">
        <v>4</v>
      </c>
      <c r="O125" s="2">
        <v>2</v>
      </c>
      <c r="P125" s="2">
        <v>2</v>
      </c>
      <c r="R125" s="2">
        <v>1</v>
      </c>
      <c r="T125" s="2">
        <f t="shared" si="6"/>
        <v>20</v>
      </c>
    </row>
    <row r="126" spans="1:20" x14ac:dyDescent="0.2">
      <c r="A126" s="4" t="s">
        <v>121</v>
      </c>
      <c r="D126" s="2">
        <v>1</v>
      </c>
      <c r="F126" s="2">
        <v>2</v>
      </c>
      <c r="G126" s="2">
        <v>2</v>
      </c>
      <c r="H126" s="2">
        <v>1</v>
      </c>
      <c r="M126" s="2">
        <v>1</v>
      </c>
      <c r="O126" s="2">
        <v>1</v>
      </c>
      <c r="T126" s="2">
        <f t="shared" si="6"/>
        <v>8</v>
      </c>
    </row>
    <row r="127" spans="1:20" x14ac:dyDescent="0.2">
      <c r="A127" s="3" t="s">
        <v>122</v>
      </c>
    </row>
    <row r="128" spans="1:20" x14ac:dyDescent="0.2">
      <c r="A128" s="4" t="s">
        <v>123</v>
      </c>
      <c r="D128" s="2">
        <v>9</v>
      </c>
      <c r="F128" s="2">
        <v>4</v>
      </c>
      <c r="G128" s="2">
        <v>6</v>
      </c>
      <c r="J128" s="2">
        <v>4</v>
      </c>
      <c r="K128" s="2">
        <v>2</v>
      </c>
      <c r="M128" s="2">
        <v>1</v>
      </c>
      <c r="N128" s="2">
        <v>3</v>
      </c>
      <c r="O128" s="2">
        <v>4</v>
      </c>
      <c r="P128" s="2">
        <v>1</v>
      </c>
      <c r="R128" s="2">
        <v>1</v>
      </c>
      <c r="T128" s="2">
        <f t="shared" ref="T128:T137" si="7">SUM(B128:S128)</f>
        <v>35</v>
      </c>
    </row>
    <row r="129" spans="1:20" x14ac:dyDescent="0.2">
      <c r="A129" s="4" t="s">
        <v>124</v>
      </c>
      <c r="O129" s="2">
        <v>3</v>
      </c>
      <c r="P129" s="2">
        <v>1</v>
      </c>
      <c r="R129" s="2">
        <v>1</v>
      </c>
      <c r="T129" s="2">
        <f t="shared" si="7"/>
        <v>5</v>
      </c>
    </row>
    <row r="130" spans="1:20" x14ac:dyDescent="0.2">
      <c r="A130" s="4" t="s">
        <v>125</v>
      </c>
      <c r="G130" s="2">
        <v>7</v>
      </c>
      <c r="H130" s="2">
        <v>2</v>
      </c>
      <c r="R130" s="2">
        <v>1</v>
      </c>
      <c r="T130" s="2">
        <f t="shared" si="7"/>
        <v>10</v>
      </c>
    </row>
    <row r="131" spans="1:20" x14ac:dyDescent="0.2">
      <c r="A131" s="4" t="s">
        <v>126</v>
      </c>
      <c r="I131" s="2">
        <v>15</v>
      </c>
      <c r="J131" s="2">
        <v>2</v>
      </c>
      <c r="N131" s="2">
        <v>2</v>
      </c>
      <c r="O131" s="2">
        <v>1</v>
      </c>
      <c r="P131" s="2">
        <v>1</v>
      </c>
      <c r="Q131" s="2">
        <v>3</v>
      </c>
      <c r="T131" s="2">
        <f t="shared" si="7"/>
        <v>24</v>
      </c>
    </row>
    <row r="132" spans="1:20" x14ac:dyDescent="0.2">
      <c r="A132" s="4" t="s">
        <v>127</v>
      </c>
      <c r="E132" s="2">
        <v>2</v>
      </c>
      <c r="T132" s="2">
        <f t="shared" si="7"/>
        <v>2</v>
      </c>
    </row>
    <row r="133" spans="1:20" x14ac:dyDescent="0.2">
      <c r="A133" s="4" t="s">
        <v>128</v>
      </c>
      <c r="T133" s="2">
        <f t="shared" si="7"/>
        <v>0</v>
      </c>
    </row>
    <row r="134" spans="1:20" x14ac:dyDescent="0.2">
      <c r="A134" s="4" t="s">
        <v>129</v>
      </c>
      <c r="R134" s="2">
        <v>1</v>
      </c>
      <c r="T134" s="2">
        <f t="shared" si="7"/>
        <v>1</v>
      </c>
    </row>
    <row r="135" spans="1:20" x14ac:dyDescent="0.2">
      <c r="A135" s="4" t="s">
        <v>130</v>
      </c>
      <c r="T135" s="2">
        <f t="shared" si="7"/>
        <v>0</v>
      </c>
    </row>
    <row r="136" spans="1:20" x14ac:dyDescent="0.2">
      <c r="A136" s="4" t="s">
        <v>131</v>
      </c>
      <c r="T136" s="2">
        <f t="shared" si="7"/>
        <v>0</v>
      </c>
    </row>
    <row r="137" spans="1:20" x14ac:dyDescent="0.2">
      <c r="A137" s="4" t="s">
        <v>132</v>
      </c>
      <c r="T137" s="2">
        <f t="shared" si="7"/>
        <v>0</v>
      </c>
    </row>
    <row r="138" spans="1:20" x14ac:dyDescent="0.2">
      <c r="A138" s="3" t="s">
        <v>133</v>
      </c>
    </row>
    <row r="139" spans="1:20" x14ac:dyDescent="0.2">
      <c r="A139" s="4" t="s">
        <v>134</v>
      </c>
      <c r="T139" s="2">
        <f>SUM(B139:S139)</f>
        <v>0</v>
      </c>
    </row>
    <row r="140" spans="1:20" x14ac:dyDescent="0.2">
      <c r="A140" s="3" t="s">
        <v>135</v>
      </c>
    </row>
    <row r="141" spans="1:20" x14ac:dyDescent="0.2">
      <c r="A141" s="4" t="s">
        <v>136</v>
      </c>
      <c r="F141" s="2">
        <v>3</v>
      </c>
      <c r="N141" s="2">
        <v>8</v>
      </c>
      <c r="T141" s="2">
        <f t="shared" ref="T141:T146" si="8">SUM(B141:S141)</f>
        <v>11</v>
      </c>
    </row>
    <row r="142" spans="1:20" x14ac:dyDescent="0.2">
      <c r="A142" s="4" t="s">
        <v>137</v>
      </c>
      <c r="D142" s="2">
        <v>3</v>
      </c>
      <c r="I142" s="2">
        <v>5</v>
      </c>
      <c r="N142" s="2">
        <v>21</v>
      </c>
      <c r="T142" s="2">
        <f t="shared" si="8"/>
        <v>29</v>
      </c>
    </row>
    <row r="143" spans="1:20" x14ac:dyDescent="0.2">
      <c r="A143" s="4" t="s">
        <v>138</v>
      </c>
      <c r="F143" s="2">
        <v>2</v>
      </c>
      <c r="G143" s="2">
        <v>4</v>
      </c>
      <c r="R143" s="2">
        <v>4</v>
      </c>
      <c r="T143" s="2">
        <f t="shared" si="8"/>
        <v>10</v>
      </c>
    </row>
    <row r="144" spans="1:20" x14ac:dyDescent="0.2">
      <c r="A144" s="4" t="s">
        <v>139</v>
      </c>
      <c r="N144" s="2">
        <v>8</v>
      </c>
      <c r="T144" s="2">
        <f t="shared" si="8"/>
        <v>8</v>
      </c>
    </row>
    <row r="145" spans="1:20" x14ac:dyDescent="0.2">
      <c r="A145" s="4" t="s">
        <v>140</v>
      </c>
      <c r="H145" s="2">
        <v>5</v>
      </c>
      <c r="P145" s="2">
        <v>2</v>
      </c>
      <c r="T145" s="2">
        <f t="shared" si="8"/>
        <v>7</v>
      </c>
    </row>
    <row r="146" spans="1:20" x14ac:dyDescent="0.2">
      <c r="A146" s="4" t="s">
        <v>141</v>
      </c>
      <c r="F146" s="2">
        <v>3</v>
      </c>
      <c r="I146" s="2">
        <v>1</v>
      </c>
      <c r="N146" s="2">
        <v>12</v>
      </c>
      <c r="T146" s="2">
        <f t="shared" si="8"/>
        <v>16</v>
      </c>
    </row>
    <row r="147" spans="1:20" x14ac:dyDescent="0.2">
      <c r="A147" s="3" t="s">
        <v>142</v>
      </c>
    </row>
    <row r="148" spans="1:20" x14ac:dyDescent="0.2">
      <c r="A148" s="4" t="s">
        <v>143</v>
      </c>
      <c r="T148" s="2">
        <f t="shared" ref="T148:T153" si="9">SUM(B148:S148)</f>
        <v>0</v>
      </c>
    </row>
    <row r="149" spans="1:20" x14ac:dyDescent="0.2">
      <c r="A149" s="4" t="s">
        <v>144</v>
      </c>
      <c r="D149" s="2">
        <v>10</v>
      </c>
      <c r="F149" s="2">
        <v>2</v>
      </c>
      <c r="G149" s="2">
        <v>17</v>
      </c>
      <c r="H149" s="2">
        <v>22</v>
      </c>
      <c r="J149" s="2">
        <v>5</v>
      </c>
      <c r="K149" s="2">
        <v>6</v>
      </c>
      <c r="M149" s="2">
        <v>6</v>
      </c>
      <c r="O149" s="2">
        <v>4</v>
      </c>
      <c r="P149" s="2">
        <v>12</v>
      </c>
      <c r="R149" s="2">
        <v>1</v>
      </c>
      <c r="T149" s="2">
        <f t="shared" si="9"/>
        <v>85</v>
      </c>
    </row>
    <row r="150" spans="1:20" x14ac:dyDescent="0.2">
      <c r="A150" s="4" t="s">
        <v>145</v>
      </c>
      <c r="D150" s="2">
        <v>1</v>
      </c>
      <c r="I150" s="2">
        <v>3</v>
      </c>
      <c r="T150" s="2">
        <f t="shared" si="9"/>
        <v>4</v>
      </c>
    </row>
    <row r="151" spans="1:20" x14ac:dyDescent="0.2">
      <c r="A151" s="4" t="s">
        <v>146</v>
      </c>
      <c r="D151" s="2">
        <v>29</v>
      </c>
      <c r="F151" s="2">
        <v>10</v>
      </c>
      <c r="G151" s="2">
        <v>15</v>
      </c>
      <c r="H151" s="2">
        <v>6</v>
      </c>
      <c r="I151" s="2">
        <v>4</v>
      </c>
      <c r="J151" s="2">
        <v>2</v>
      </c>
      <c r="M151" s="2">
        <v>1</v>
      </c>
      <c r="T151" s="2">
        <f t="shared" si="9"/>
        <v>67</v>
      </c>
    </row>
    <row r="152" spans="1:20" x14ac:dyDescent="0.2">
      <c r="A152" s="4" t="s">
        <v>147</v>
      </c>
      <c r="F152" s="2">
        <v>1</v>
      </c>
      <c r="G152" s="2">
        <v>11</v>
      </c>
      <c r="H152" s="2">
        <v>11</v>
      </c>
      <c r="J152" s="2">
        <v>1</v>
      </c>
      <c r="T152" s="2">
        <f t="shared" si="9"/>
        <v>24</v>
      </c>
    </row>
    <row r="153" spans="1:20" x14ac:dyDescent="0.2">
      <c r="A153" s="4" t="s">
        <v>148</v>
      </c>
      <c r="D153" s="2">
        <v>5</v>
      </c>
      <c r="F153" s="2">
        <v>2</v>
      </c>
      <c r="G153" s="2">
        <v>8</v>
      </c>
      <c r="H153" s="2">
        <v>5</v>
      </c>
      <c r="I153" s="2">
        <v>8</v>
      </c>
      <c r="J153" s="2">
        <v>3</v>
      </c>
      <c r="K153" s="2">
        <v>5</v>
      </c>
      <c r="O153" s="2">
        <v>3</v>
      </c>
      <c r="P153" s="2">
        <v>3</v>
      </c>
      <c r="R153" s="2">
        <v>5</v>
      </c>
      <c r="T153" s="2">
        <f t="shared" si="9"/>
        <v>47</v>
      </c>
    </row>
    <row r="154" spans="1:20" x14ac:dyDescent="0.2">
      <c r="A154" s="3" t="s">
        <v>149</v>
      </c>
    </row>
    <row r="155" spans="1:20" x14ac:dyDescent="0.2">
      <c r="A155" s="4" t="s">
        <v>150</v>
      </c>
      <c r="G155" s="2">
        <v>2</v>
      </c>
      <c r="H155" s="2">
        <v>3</v>
      </c>
      <c r="I155" s="2">
        <v>2</v>
      </c>
      <c r="M155" s="2">
        <v>2</v>
      </c>
      <c r="R155" s="2">
        <v>2</v>
      </c>
      <c r="T155" s="2">
        <f>SUM(B155:S155)</f>
        <v>11</v>
      </c>
    </row>
    <row r="156" spans="1:20" x14ac:dyDescent="0.2">
      <c r="A156" s="4" t="s">
        <v>151</v>
      </c>
      <c r="D156" s="2">
        <v>6</v>
      </c>
      <c r="K156" s="2">
        <v>6</v>
      </c>
      <c r="O156" s="2">
        <v>8</v>
      </c>
      <c r="T156" s="2">
        <f>SUM(B156:S156)</f>
        <v>20</v>
      </c>
    </row>
    <row r="157" spans="1:20" x14ac:dyDescent="0.2">
      <c r="A157" s="4" t="s">
        <v>152</v>
      </c>
      <c r="D157" s="2">
        <v>2</v>
      </c>
      <c r="T157" s="2">
        <f>SUM(B157:S157)</f>
        <v>2</v>
      </c>
    </row>
    <row r="158" spans="1:20" x14ac:dyDescent="0.2">
      <c r="A158" s="4" t="s">
        <v>153</v>
      </c>
      <c r="G158" s="2">
        <v>8</v>
      </c>
      <c r="H158" s="2">
        <v>1</v>
      </c>
      <c r="I158" s="2">
        <v>1</v>
      </c>
      <c r="J158" s="2">
        <v>6</v>
      </c>
      <c r="M158" s="2">
        <v>1</v>
      </c>
      <c r="P158" s="2">
        <v>6</v>
      </c>
      <c r="Q158" s="2">
        <v>4</v>
      </c>
      <c r="R158" s="2">
        <v>1</v>
      </c>
      <c r="T158" s="2">
        <f>SUM(B158:S158)</f>
        <v>28</v>
      </c>
    </row>
    <row r="159" spans="1:20" x14ac:dyDescent="0.2">
      <c r="A159" s="3" t="s">
        <v>154</v>
      </c>
    </row>
    <row r="160" spans="1:20" x14ac:dyDescent="0.2">
      <c r="A160" s="4" t="s">
        <v>155</v>
      </c>
      <c r="D160" s="2">
        <v>22</v>
      </c>
      <c r="G160" s="2">
        <v>10</v>
      </c>
      <c r="H160" s="2">
        <v>4</v>
      </c>
      <c r="I160" s="2">
        <v>4</v>
      </c>
      <c r="J160" s="2">
        <v>9</v>
      </c>
      <c r="K160" s="2">
        <v>2</v>
      </c>
      <c r="M160" s="2">
        <v>3</v>
      </c>
      <c r="N160" s="2">
        <v>1</v>
      </c>
      <c r="O160" s="2">
        <v>6</v>
      </c>
      <c r="P160" s="2">
        <v>3</v>
      </c>
      <c r="Q160" s="2">
        <v>1</v>
      </c>
      <c r="R160" s="2">
        <v>1</v>
      </c>
      <c r="T160" s="2">
        <f>SUM(B160:S160)</f>
        <v>66</v>
      </c>
    </row>
    <row r="161" spans="1:20" x14ac:dyDescent="0.2">
      <c r="A161" s="4" t="s">
        <v>156</v>
      </c>
      <c r="T161" s="2">
        <f>SUM(B161:S161)</f>
        <v>0</v>
      </c>
    </row>
    <row r="162" spans="1:20" x14ac:dyDescent="0.2">
      <c r="A162" s="3" t="s">
        <v>157</v>
      </c>
    </row>
    <row r="163" spans="1:20" x14ac:dyDescent="0.2">
      <c r="A163" s="4" t="s">
        <v>158</v>
      </c>
      <c r="G163" s="2">
        <v>2</v>
      </c>
      <c r="J163" s="2">
        <v>1</v>
      </c>
      <c r="O163" s="2">
        <v>5</v>
      </c>
      <c r="Q163" s="2">
        <v>1</v>
      </c>
      <c r="T163" s="2">
        <f>SUM(B163:S163)</f>
        <v>9</v>
      </c>
    </row>
    <row r="164" spans="1:20" x14ac:dyDescent="0.2">
      <c r="A164" s="3" t="s">
        <v>159</v>
      </c>
    </row>
    <row r="165" spans="1:20" x14ac:dyDescent="0.2">
      <c r="A165" s="4" t="s">
        <v>160</v>
      </c>
      <c r="I165" s="2">
        <v>1</v>
      </c>
      <c r="Q165" s="2">
        <v>1</v>
      </c>
      <c r="R165" s="2">
        <v>2</v>
      </c>
      <c r="T165" s="2">
        <f>SUM(B165:S165)</f>
        <v>4</v>
      </c>
    </row>
    <row r="166" spans="1:20" x14ac:dyDescent="0.2">
      <c r="A166" s="3" t="s">
        <v>161</v>
      </c>
    </row>
    <row r="167" spans="1:20" x14ac:dyDescent="0.2">
      <c r="A167" s="4" t="s">
        <v>162</v>
      </c>
      <c r="T167" s="2">
        <f>SUM(B167:S167)</f>
        <v>0</v>
      </c>
    </row>
    <row r="168" spans="1:20" x14ac:dyDescent="0.2">
      <c r="A168" s="4" t="s">
        <v>163</v>
      </c>
      <c r="M168" s="2">
        <v>1</v>
      </c>
      <c r="T168" s="2">
        <f>SUM(B168:S168)</f>
        <v>1</v>
      </c>
    </row>
    <row r="169" spans="1:20" x14ac:dyDescent="0.2">
      <c r="A169" s="4" t="s">
        <v>164</v>
      </c>
      <c r="T169" s="2">
        <f>SUM(B169:S169)</f>
        <v>0</v>
      </c>
    </row>
    <row r="170" spans="1:20" x14ac:dyDescent="0.2">
      <c r="A170" s="4" t="s">
        <v>165</v>
      </c>
      <c r="F170" s="2">
        <v>1</v>
      </c>
      <c r="G170" s="2">
        <v>1</v>
      </c>
      <c r="H170" s="2">
        <v>3</v>
      </c>
      <c r="I170" s="2">
        <v>7</v>
      </c>
      <c r="J170" s="2">
        <v>5</v>
      </c>
      <c r="N170" s="2">
        <v>1</v>
      </c>
      <c r="Q170" s="2">
        <v>2</v>
      </c>
      <c r="R170" s="2">
        <v>1</v>
      </c>
      <c r="T170" s="2">
        <f>SUM(B170:S170)</f>
        <v>21</v>
      </c>
    </row>
    <row r="171" spans="1:20" x14ac:dyDescent="0.2">
      <c r="A171" s="3" t="s">
        <v>166</v>
      </c>
    </row>
    <row r="172" spans="1:20" x14ac:dyDescent="0.2">
      <c r="A172" s="4" t="s">
        <v>167</v>
      </c>
      <c r="D172" s="2">
        <v>1</v>
      </c>
      <c r="E172" s="2">
        <v>8</v>
      </c>
      <c r="F172" s="2">
        <v>1</v>
      </c>
      <c r="G172" s="2">
        <v>2</v>
      </c>
      <c r="I172" s="2">
        <v>8</v>
      </c>
      <c r="J172" s="2">
        <v>10</v>
      </c>
      <c r="K172" s="2">
        <v>2</v>
      </c>
      <c r="N172" s="2">
        <v>1</v>
      </c>
      <c r="O172" s="2">
        <v>6</v>
      </c>
      <c r="P172" s="2">
        <v>4</v>
      </c>
      <c r="R172" s="2">
        <v>7</v>
      </c>
      <c r="T172" s="2">
        <f>SUM(B172:S172)</f>
        <v>50</v>
      </c>
    </row>
    <row r="173" spans="1:20" x14ac:dyDescent="0.2">
      <c r="A173" s="4" t="s">
        <v>168</v>
      </c>
      <c r="D173" s="2">
        <v>7</v>
      </c>
      <c r="E173" s="2">
        <v>5</v>
      </c>
      <c r="F173" s="2">
        <v>3</v>
      </c>
      <c r="G173" s="2">
        <v>5</v>
      </c>
      <c r="I173" s="2">
        <v>3</v>
      </c>
      <c r="J173" s="2">
        <v>6</v>
      </c>
      <c r="N173" s="2">
        <v>2</v>
      </c>
      <c r="O173" s="2">
        <v>7</v>
      </c>
      <c r="P173" s="2">
        <v>3</v>
      </c>
      <c r="R173" s="2">
        <v>6</v>
      </c>
      <c r="T173" s="2">
        <f>SUM(B173:S173)</f>
        <v>47</v>
      </c>
    </row>
    <row r="174" spans="1:20" x14ac:dyDescent="0.2">
      <c r="A174" s="3" t="s">
        <v>169</v>
      </c>
    </row>
    <row r="175" spans="1:20" x14ac:dyDescent="0.2">
      <c r="A175" s="4" t="s">
        <v>170</v>
      </c>
      <c r="D175" s="2">
        <v>1</v>
      </c>
      <c r="G175" s="2">
        <v>1</v>
      </c>
      <c r="J175" s="2">
        <v>1</v>
      </c>
      <c r="T175" s="2">
        <f>SUM(B175:S175)</f>
        <v>3</v>
      </c>
    </row>
    <row r="176" spans="1:20" x14ac:dyDescent="0.2">
      <c r="A176" s="4" t="s">
        <v>171</v>
      </c>
      <c r="D176" s="2">
        <v>2</v>
      </c>
      <c r="E176" s="2">
        <v>4</v>
      </c>
      <c r="G176" s="2">
        <v>6</v>
      </c>
      <c r="H176" s="2">
        <v>2</v>
      </c>
      <c r="I176" s="2">
        <v>21</v>
      </c>
      <c r="J176" s="2">
        <v>12</v>
      </c>
      <c r="K176" s="2">
        <v>2</v>
      </c>
      <c r="N176" s="2">
        <v>4</v>
      </c>
      <c r="O176" s="2">
        <v>8</v>
      </c>
      <c r="P176" s="2">
        <v>3</v>
      </c>
      <c r="Q176" s="2">
        <v>5</v>
      </c>
      <c r="R176" s="2">
        <v>1</v>
      </c>
      <c r="T176" s="2">
        <f>SUM(B176:S176)</f>
        <v>70</v>
      </c>
    </row>
    <row r="177" spans="1:20" x14ac:dyDescent="0.2">
      <c r="A177" s="4" t="s">
        <v>172</v>
      </c>
      <c r="D177" s="2">
        <v>27</v>
      </c>
      <c r="G177" s="2">
        <v>2</v>
      </c>
      <c r="I177" s="2">
        <v>7</v>
      </c>
      <c r="J177" s="2">
        <v>11</v>
      </c>
      <c r="K177" s="2">
        <v>9</v>
      </c>
      <c r="N177" s="2">
        <v>5</v>
      </c>
      <c r="O177" s="2">
        <v>11</v>
      </c>
      <c r="R177" s="2">
        <v>10</v>
      </c>
      <c r="T177" s="2">
        <f>SUM(B177:S177)</f>
        <v>82</v>
      </c>
    </row>
    <row r="178" spans="1:20" x14ac:dyDescent="0.2">
      <c r="A178" s="4" t="s">
        <v>173</v>
      </c>
      <c r="D178" s="2">
        <v>5</v>
      </c>
      <c r="F178" s="2">
        <v>15</v>
      </c>
      <c r="G178" s="2">
        <v>21</v>
      </c>
      <c r="H178" s="2">
        <v>9</v>
      </c>
      <c r="I178" s="2">
        <v>18</v>
      </c>
      <c r="J178" s="2">
        <v>7</v>
      </c>
      <c r="M178" s="2">
        <v>5</v>
      </c>
      <c r="N178" s="2">
        <v>1</v>
      </c>
      <c r="O178" s="2">
        <v>6</v>
      </c>
      <c r="P178" s="2">
        <v>4</v>
      </c>
      <c r="Q178" s="2">
        <v>3</v>
      </c>
      <c r="R178" s="2">
        <v>8</v>
      </c>
      <c r="T178" s="2">
        <f>SUM(B178:S178)</f>
        <v>102</v>
      </c>
    </row>
    <row r="179" spans="1:20" x14ac:dyDescent="0.2">
      <c r="A179" s="4" t="s">
        <v>174</v>
      </c>
      <c r="D179" s="2">
        <v>7</v>
      </c>
      <c r="G179" s="2">
        <v>2</v>
      </c>
      <c r="H179" s="2">
        <v>8</v>
      </c>
      <c r="I179" s="2">
        <v>23</v>
      </c>
      <c r="J179" s="2">
        <v>8</v>
      </c>
      <c r="K179" s="2">
        <v>4</v>
      </c>
      <c r="M179" s="2">
        <v>5</v>
      </c>
      <c r="N179" s="2">
        <v>2</v>
      </c>
      <c r="P179" s="2">
        <v>3</v>
      </c>
      <c r="Q179" s="2">
        <v>1</v>
      </c>
      <c r="R179" s="2">
        <v>5</v>
      </c>
      <c r="T179" s="2">
        <f>SUM(B179:S179)</f>
        <v>68</v>
      </c>
    </row>
    <row r="180" spans="1:20" x14ac:dyDescent="0.2">
      <c r="A180" s="3" t="s">
        <v>175</v>
      </c>
    </row>
    <row r="181" spans="1:20" x14ac:dyDescent="0.2">
      <c r="A181" s="4" t="s">
        <v>176</v>
      </c>
      <c r="T181" s="2">
        <f>SUM(B181:S181)</f>
        <v>0</v>
      </c>
    </row>
    <row r="182" spans="1:20" x14ac:dyDescent="0.2">
      <c r="A182" s="4" t="s">
        <v>177</v>
      </c>
      <c r="D182" s="2">
        <v>3</v>
      </c>
      <c r="J182" s="2">
        <v>2</v>
      </c>
      <c r="T182" s="2">
        <f>SUM(B182:S182)</f>
        <v>5</v>
      </c>
    </row>
    <row r="183" spans="1:20" x14ac:dyDescent="0.2">
      <c r="A183" s="3" t="s">
        <v>178</v>
      </c>
    </row>
    <row r="184" spans="1:20" x14ac:dyDescent="0.2">
      <c r="A184" s="4" t="s">
        <v>179</v>
      </c>
      <c r="T184" s="2">
        <f>SUM(B184:S184)</f>
        <v>0</v>
      </c>
    </row>
    <row r="185" spans="1:20" x14ac:dyDescent="0.2">
      <c r="A185" s="4" t="s">
        <v>180</v>
      </c>
      <c r="T185" s="2">
        <f>SUM(B185:S185)</f>
        <v>0</v>
      </c>
    </row>
    <row r="186" spans="1:20" x14ac:dyDescent="0.2">
      <c r="A186" s="3" t="s">
        <v>181</v>
      </c>
    </row>
    <row r="187" spans="1:20" x14ac:dyDescent="0.2">
      <c r="A187" s="4" t="s">
        <v>182</v>
      </c>
      <c r="T187" s="2">
        <f>SUM(B187:S187)</f>
        <v>0</v>
      </c>
    </row>
    <row r="188" spans="1:20" x14ac:dyDescent="0.2">
      <c r="A188" s="4" t="s">
        <v>183</v>
      </c>
      <c r="T188" s="2">
        <f>SUM(B188:S188)</f>
        <v>0</v>
      </c>
    </row>
    <row r="189" spans="1:20" x14ac:dyDescent="0.2">
      <c r="A189" s="3" t="s">
        <v>184</v>
      </c>
    </row>
    <row r="190" spans="1:20" x14ac:dyDescent="0.2">
      <c r="A190" s="4" t="s">
        <v>185</v>
      </c>
      <c r="T190" s="2">
        <f>SUM(B190:S190)</f>
        <v>0</v>
      </c>
    </row>
    <row r="191" spans="1:20" x14ac:dyDescent="0.2">
      <c r="A191" s="3" t="s">
        <v>186</v>
      </c>
    </row>
    <row r="192" spans="1:20" x14ac:dyDescent="0.2">
      <c r="A192" s="4" t="s">
        <v>187</v>
      </c>
      <c r="T192" s="2">
        <f>SUM(B192:S192)</f>
        <v>0</v>
      </c>
    </row>
    <row r="193" spans="1:20" x14ac:dyDescent="0.2">
      <c r="A193" s="4" t="s">
        <v>269</v>
      </c>
      <c r="I193" s="2">
        <v>1</v>
      </c>
      <c r="O193" s="2">
        <v>1</v>
      </c>
      <c r="Q193" s="2">
        <v>1</v>
      </c>
    </row>
    <row r="194" spans="1:20" x14ac:dyDescent="0.2">
      <c r="A194" s="4" t="s">
        <v>188</v>
      </c>
      <c r="D194" s="2">
        <v>4</v>
      </c>
      <c r="G194" s="2">
        <v>3</v>
      </c>
      <c r="I194" s="2">
        <v>9</v>
      </c>
      <c r="J194" s="2">
        <v>1</v>
      </c>
      <c r="K194" s="2">
        <v>4</v>
      </c>
      <c r="N194" s="2">
        <v>1</v>
      </c>
      <c r="O194" s="2">
        <v>8</v>
      </c>
      <c r="Q194" s="2">
        <v>7</v>
      </c>
      <c r="R194" s="2">
        <v>4</v>
      </c>
      <c r="T194" s="2">
        <f>SUM(B194:S194)</f>
        <v>41</v>
      </c>
    </row>
    <row r="195" spans="1:20" x14ac:dyDescent="0.2">
      <c r="A195" s="4" t="s">
        <v>189</v>
      </c>
      <c r="R195" s="2">
        <v>1</v>
      </c>
      <c r="T195" s="2">
        <f>SUM(B195:S195)</f>
        <v>1</v>
      </c>
    </row>
    <row r="196" spans="1:20" x14ac:dyDescent="0.2">
      <c r="A196" s="4" t="s">
        <v>190</v>
      </c>
      <c r="T196" s="2">
        <f>SUM(B196:S196)</f>
        <v>0</v>
      </c>
    </row>
    <row r="197" spans="1:20" x14ac:dyDescent="0.2">
      <c r="A197" s="3" t="s">
        <v>191</v>
      </c>
    </row>
    <row r="198" spans="1:20" x14ac:dyDescent="0.2">
      <c r="A198" s="4" t="s">
        <v>192</v>
      </c>
      <c r="E198" s="2">
        <v>1</v>
      </c>
      <c r="M198" s="2">
        <v>1</v>
      </c>
      <c r="O198" s="2">
        <v>2</v>
      </c>
      <c r="T198" s="2">
        <f t="shared" ref="T198:T210" si="10">SUM(B198:S198)</f>
        <v>4</v>
      </c>
    </row>
    <row r="199" spans="1:20" x14ac:dyDescent="0.2">
      <c r="A199" s="4" t="s">
        <v>193</v>
      </c>
      <c r="E199" s="2">
        <v>2</v>
      </c>
      <c r="I199" s="2">
        <v>2</v>
      </c>
      <c r="R199" s="2">
        <v>1</v>
      </c>
      <c r="T199" s="2">
        <f t="shared" si="10"/>
        <v>5</v>
      </c>
    </row>
    <row r="200" spans="1:20" x14ac:dyDescent="0.2">
      <c r="A200" s="4" t="s">
        <v>194</v>
      </c>
      <c r="G200" s="2">
        <v>14</v>
      </c>
      <c r="H200" s="2">
        <v>3</v>
      </c>
      <c r="I200" s="2">
        <v>17</v>
      </c>
      <c r="J200" s="2">
        <v>2</v>
      </c>
      <c r="M200" s="2">
        <v>4</v>
      </c>
      <c r="P200" s="2">
        <v>1</v>
      </c>
      <c r="Q200" s="2">
        <v>4</v>
      </c>
      <c r="R200" s="2">
        <v>4</v>
      </c>
      <c r="T200" s="2">
        <f t="shared" si="10"/>
        <v>49</v>
      </c>
    </row>
    <row r="201" spans="1:20" x14ac:dyDescent="0.2">
      <c r="A201" s="4" t="s">
        <v>195</v>
      </c>
      <c r="T201" s="2">
        <f t="shared" si="10"/>
        <v>0</v>
      </c>
    </row>
    <row r="202" spans="1:20" x14ac:dyDescent="0.2">
      <c r="A202" s="4" t="s">
        <v>196</v>
      </c>
      <c r="D202" s="2">
        <v>15</v>
      </c>
      <c r="E202" s="2">
        <v>3</v>
      </c>
      <c r="F202" s="2">
        <v>2</v>
      </c>
      <c r="G202" s="2">
        <v>7</v>
      </c>
      <c r="I202" s="2">
        <v>8</v>
      </c>
      <c r="J202" s="2">
        <v>2</v>
      </c>
      <c r="K202" s="2">
        <v>9</v>
      </c>
      <c r="L202" s="2">
        <v>1</v>
      </c>
      <c r="M202" s="2">
        <v>6</v>
      </c>
      <c r="N202" s="2">
        <v>1</v>
      </c>
      <c r="O202" s="2">
        <v>9</v>
      </c>
      <c r="P202" s="2">
        <v>1</v>
      </c>
      <c r="R202" s="2">
        <v>1</v>
      </c>
      <c r="T202" s="2">
        <f t="shared" si="10"/>
        <v>65</v>
      </c>
    </row>
    <row r="203" spans="1:20" x14ac:dyDescent="0.2">
      <c r="A203" s="4" t="s">
        <v>197</v>
      </c>
      <c r="Q203" s="2">
        <v>1</v>
      </c>
      <c r="T203" s="2">
        <f t="shared" si="10"/>
        <v>1</v>
      </c>
    </row>
    <row r="204" spans="1:20" x14ac:dyDescent="0.2">
      <c r="A204" s="4" t="s">
        <v>198</v>
      </c>
      <c r="D204" s="2">
        <v>12</v>
      </c>
      <c r="E204" s="2">
        <v>10</v>
      </c>
      <c r="F204" s="2">
        <v>3</v>
      </c>
      <c r="G204" s="2">
        <v>12</v>
      </c>
      <c r="H204" s="2">
        <v>2</v>
      </c>
      <c r="I204" s="2">
        <v>12</v>
      </c>
      <c r="J204" s="2">
        <v>24</v>
      </c>
      <c r="K204" s="2">
        <v>9</v>
      </c>
      <c r="O204" s="2">
        <v>16</v>
      </c>
      <c r="P204" s="2">
        <v>10</v>
      </c>
      <c r="Q204" s="2">
        <v>7</v>
      </c>
      <c r="R204" s="2">
        <v>20</v>
      </c>
      <c r="T204" s="2">
        <f t="shared" si="10"/>
        <v>137</v>
      </c>
    </row>
    <row r="205" spans="1:20" x14ac:dyDescent="0.2">
      <c r="A205" s="4" t="s">
        <v>199</v>
      </c>
      <c r="T205" s="2">
        <f t="shared" si="10"/>
        <v>0</v>
      </c>
    </row>
    <row r="206" spans="1:20" x14ac:dyDescent="0.2">
      <c r="A206" s="4" t="s">
        <v>200</v>
      </c>
      <c r="I206" s="2">
        <v>5</v>
      </c>
      <c r="T206" s="2">
        <f t="shared" si="10"/>
        <v>5</v>
      </c>
    </row>
    <row r="207" spans="1:20" x14ac:dyDescent="0.2">
      <c r="A207" s="4" t="s">
        <v>201</v>
      </c>
      <c r="D207" s="2">
        <v>2</v>
      </c>
      <c r="E207" s="2">
        <v>1</v>
      </c>
      <c r="F207" s="2">
        <v>1</v>
      </c>
      <c r="I207" s="2">
        <v>7</v>
      </c>
      <c r="K207" s="2">
        <v>1</v>
      </c>
      <c r="O207" s="2">
        <v>3</v>
      </c>
      <c r="Q207" s="2">
        <v>2</v>
      </c>
      <c r="T207" s="2">
        <f t="shared" si="10"/>
        <v>17</v>
      </c>
    </row>
    <row r="208" spans="1:20" x14ac:dyDescent="0.2">
      <c r="A208" s="4" t="s">
        <v>202</v>
      </c>
      <c r="G208" s="2">
        <v>3</v>
      </c>
      <c r="P208" s="2">
        <v>1</v>
      </c>
      <c r="T208" s="2">
        <f t="shared" si="10"/>
        <v>4</v>
      </c>
    </row>
    <row r="209" spans="1:20" x14ac:dyDescent="0.2">
      <c r="A209" s="4" t="s">
        <v>203</v>
      </c>
      <c r="G209" s="2">
        <v>5</v>
      </c>
      <c r="I209" s="2">
        <v>5</v>
      </c>
      <c r="J209" s="2">
        <v>2</v>
      </c>
      <c r="M209" s="2">
        <v>1</v>
      </c>
      <c r="N209" s="2">
        <v>1</v>
      </c>
      <c r="O209" s="2">
        <v>1</v>
      </c>
      <c r="R209" s="2">
        <v>2</v>
      </c>
      <c r="T209" s="2">
        <f t="shared" si="10"/>
        <v>17</v>
      </c>
    </row>
    <row r="210" spans="1:20" x14ac:dyDescent="0.2">
      <c r="A210" s="4" t="s">
        <v>204</v>
      </c>
      <c r="T210" s="2">
        <f t="shared" si="10"/>
        <v>0</v>
      </c>
    </row>
    <row r="211" spans="1:20" x14ac:dyDescent="0.2">
      <c r="A211" s="3" t="s">
        <v>205</v>
      </c>
    </row>
    <row r="212" spans="1:20" x14ac:dyDescent="0.2">
      <c r="A212" s="4" t="s">
        <v>206</v>
      </c>
      <c r="T212" s="2">
        <f>SUM(B212:S212)</f>
        <v>0</v>
      </c>
    </row>
    <row r="213" spans="1:20" x14ac:dyDescent="0.2">
      <c r="A213" s="4" t="s">
        <v>207</v>
      </c>
      <c r="T213" s="2">
        <f>SUM(B213:S213)</f>
        <v>0</v>
      </c>
    </row>
    <row r="214" spans="1:20" x14ac:dyDescent="0.2">
      <c r="A214" s="4" t="s">
        <v>208</v>
      </c>
      <c r="T214" s="2">
        <f>SUM(B214:S214)</f>
        <v>0</v>
      </c>
    </row>
    <row r="215" spans="1:20" x14ac:dyDescent="0.2">
      <c r="A215" s="4" t="s">
        <v>209</v>
      </c>
      <c r="T215" s="2">
        <f>SUM(B215:S215)</f>
        <v>0</v>
      </c>
    </row>
    <row r="216" spans="1:20" x14ac:dyDescent="0.2">
      <c r="A216" s="4" t="s">
        <v>210</v>
      </c>
      <c r="D216" s="2">
        <v>1</v>
      </c>
      <c r="G216" s="2">
        <v>8</v>
      </c>
      <c r="I216" s="2">
        <v>4</v>
      </c>
      <c r="O216" s="2">
        <v>1</v>
      </c>
      <c r="T216" s="2">
        <f>SUM(B216:S216)</f>
        <v>14</v>
      </c>
    </row>
    <row r="217" spans="1:20" x14ac:dyDescent="0.2">
      <c r="A217" s="3" t="s">
        <v>211</v>
      </c>
    </row>
    <row r="218" spans="1:20" x14ac:dyDescent="0.2">
      <c r="A218" s="4" t="s">
        <v>212</v>
      </c>
      <c r="T218" s="2">
        <f>SUM(B218:S218)</f>
        <v>0</v>
      </c>
    </row>
    <row r="219" spans="1:20" x14ac:dyDescent="0.2">
      <c r="A219" s="3" t="s">
        <v>213</v>
      </c>
    </row>
    <row r="220" spans="1:20" x14ac:dyDescent="0.2">
      <c r="A220" s="4" t="s">
        <v>272</v>
      </c>
      <c r="T220" s="2">
        <f>SUM(B220:S220)</f>
        <v>0</v>
      </c>
    </row>
    <row r="221" spans="1:20" x14ac:dyDescent="0.2">
      <c r="A221" s="3" t="s">
        <v>215</v>
      </c>
    </row>
    <row r="222" spans="1:20" x14ac:dyDescent="0.2">
      <c r="A222" s="4" t="s">
        <v>216</v>
      </c>
      <c r="D222" s="2">
        <v>4</v>
      </c>
      <c r="I222" s="2">
        <v>2</v>
      </c>
      <c r="O222" s="2">
        <v>3</v>
      </c>
      <c r="T222" s="2">
        <f>SUM(B222:S222)</f>
        <v>9</v>
      </c>
    </row>
    <row r="223" spans="1:20" x14ac:dyDescent="0.2">
      <c r="A223" s="3" t="s">
        <v>217</v>
      </c>
    </row>
    <row r="224" spans="1:20" x14ac:dyDescent="0.2">
      <c r="A224" s="4" t="s">
        <v>218</v>
      </c>
      <c r="I224" s="2">
        <v>1</v>
      </c>
      <c r="T224" s="2">
        <f t="shared" ref="T224:T235" si="11">SUM(B224:S224)</f>
        <v>1</v>
      </c>
    </row>
    <row r="225" spans="1:20" x14ac:dyDescent="0.2">
      <c r="A225" s="4" t="s">
        <v>219</v>
      </c>
      <c r="D225" s="2">
        <v>3</v>
      </c>
      <c r="G225" s="2">
        <v>5</v>
      </c>
      <c r="T225" s="2">
        <f t="shared" si="11"/>
        <v>8</v>
      </c>
    </row>
    <row r="226" spans="1:20" x14ac:dyDescent="0.2">
      <c r="A226" s="4" t="s">
        <v>220</v>
      </c>
      <c r="T226" s="2">
        <f t="shared" si="11"/>
        <v>0</v>
      </c>
    </row>
    <row r="227" spans="1:20" x14ac:dyDescent="0.2">
      <c r="A227" s="4" t="s">
        <v>221</v>
      </c>
      <c r="D227" s="2">
        <v>12</v>
      </c>
      <c r="G227" s="2">
        <v>1</v>
      </c>
      <c r="H227" s="2">
        <v>7</v>
      </c>
      <c r="J227" s="2">
        <v>6</v>
      </c>
      <c r="P227" s="2">
        <v>2</v>
      </c>
      <c r="T227" s="2">
        <f t="shared" si="11"/>
        <v>28</v>
      </c>
    </row>
    <row r="228" spans="1:20" x14ac:dyDescent="0.2">
      <c r="A228" s="4" t="s">
        <v>222</v>
      </c>
      <c r="R228" s="2">
        <v>1</v>
      </c>
      <c r="T228" s="2">
        <f t="shared" si="11"/>
        <v>1</v>
      </c>
    </row>
    <row r="229" spans="1:20" x14ac:dyDescent="0.2">
      <c r="A229" s="4" t="s">
        <v>223</v>
      </c>
      <c r="T229" s="2">
        <f t="shared" si="11"/>
        <v>0</v>
      </c>
    </row>
    <row r="230" spans="1:20" x14ac:dyDescent="0.2">
      <c r="A230" s="4" t="s">
        <v>224</v>
      </c>
      <c r="D230" s="2">
        <v>2</v>
      </c>
      <c r="I230" s="2">
        <v>37</v>
      </c>
      <c r="P230" s="2">
        <v>6</v>
      </c>
      <c r="Q230" s="2">
        <v>2</v>
      </c>
      <c r="T230" s="2">
        <f t="shared" si="11"/>
        <v>47</v>
      </c>
    </row>
    <row r="231" spans="1:20" x14ac:dyDescent="0.2">
      <c r="A231" s="4" t="s">
        <v>225</v>
      </c>
      <c r="H231" s="2">
        <v>4</v>
      </c>
      <c r="I231" s="2">
        <v>1</v>
      </c>
      <c r="T231" s="2">
        <f t="shared" si="11"/>
        <v>5</v>
      </c>
    </row>
    <row r="232" spans="1:20" x14ac:dyDescent="0.2">
      <c r="A232" s="4" t="s">
        <v>226</v>
      </c>
      <c r="T232" s="2">
        <f t="shared" si="11"/>
        <v>0</v>
      </c>
    </row>
    <row r="233" spans="1:20" x14ac:dyDescent="0.2">
      <c r="A233" s="4" t="s">
        <v>227</v>
      </c>
      <c r="D233" s="2">
        <v>155</v>
      </c>
      <c r="F233" s="2">
        <v>45</v>
      </c>
      <c r="G233" s="2">
        <v>13</v>
      </c>
      <c r="H233" s="2">
        <v>3</v>
      </c>
      <c r="I233" s="2">
        <v>75</v>
      </c>
      <c r="J233" s="2">
        <v>12</v>
      </c>
      <c r="K233" s="2">
        <v>28</v>
      </c>
      <c r="N233" s="2">
        <v>2</v>
      </c>
      <c r="O233" s="2">
        <v>13</v>
      </c>
      <c r="P233" s="2">
        <v>11</v>
      </c>
      <c r="Q233" s="2">
        <v>2</v>
      </c>
      <c r="R233" s="2">
        <v>6</v>
      </c>
      <c r="T233" s="2">
        <f t="shared" si="11"/>
        <v>365</v>
      </c>
    </row>
    <row r="234" spans="1:20" x14ac:dyDescent="0.2">
      <c r="A234" s="4" t="s">
        <v>228</v>
      </c>
      <c r="T234" s="2">
        <f t="shared" si="11"/>
        <v>0</v>
      </c>
    </row>
    <row r="235" spans="1:20" x14ac:dyDescent="0.2">
      <c r="A235" s="4" t="s">
        <v>229</v>
      </c>
      <c r="D235" s="2">
        <v>3</v>
      </c>
      <c r="I235" s="2">
        <v>10</v>
      </c>
      <c r="O235" s="2">
        <v>10</v>
      </c>
      <c r="T235" s="2">
        <f t="shared" si="11"/>
        <v>23</v>
      </c>
    </row>
    <row r="236" spans="1:20" x14ac:dyDescent="0.2">
      <c r="A236" s="3" t="s">
        <v>230</v>
      </c>
    </row>
    <row r="237" spans="1:20" x14ac:dyDescent="0.2">
      <c r="A237" s="4" t="s">
        <v>273</v>
      </c>
      <c r="T237" s="2">
        <f t="shared" ref="T237:T248" si="12">SUM(B237:S237)</f>
        <v>0</v>
      </c>
    </row>
    <row r="238" spans="1:20" x14ac:dyDescent="0.2">
      <c r="A238" s="4" t="s">
        <v>231</v>
      </c>
      <c r="D238" s="2">
        <v>2</v>
      </c>
      <c r="E238" s="2">
        <v>1</v>
      </c>
      <c r="F238" s="2">
        <v>1</v>
      </c>
      <c r="G238" s="2">
        <v>2</v>
      </c>
      <c r="I238" s="2">
        <v>1</v>
      </c>
      <c r="J238" s="2">
        <v>2</v>
      </c>
      <c r="O238" s="2">
        <v>3</v>
      </c>
      <c r="P238" s="2">
        <v>2</v>
      </c>
      <c r="T238" s="2">
        <f t="shared" si="12"/>
        <v>14</v>
      </c>
    </row>
    <row r="239" spans="1:20" x14ac:dyDescent="0.2">
      <c r="A239" s="4" t="s">
        <v>232</v>
      </c>
      <c r="T239" s="2">
        <f t="shared" si="12"/>
        <v>0</v>
      </c>
    </row>
    <row r="240" spans="1:20" x14ac:dyDescent="0.2">
      <c r="A240" s="4" t="s">
        <v>233</v>
      </c>
      <c r="D240" s="2">
        <v>2</v>
      </c>
      <c r="T240" s="2">
        <f t="shared" si="12"/>
        <v>2</v>
      </c>
    </row>
    <row r="241" spans="1:20" x14ac:dyDescent="0.2">
      <c r="A241" s="4" t="s">
        <v>234</v>
      </c>
      <c r="D241" s="2">
        <v>4</v>
      </c>
      <c r="G241" s="2">
        <v>1</v>
      </c>
      <c r="T241" s="2">
        <f t="shared" si="12"/>
        <v>5</v>
      </c>
    </row>
    <row r="242" spans="1:20" x14ac:dyDescent="0.2">
      <c r="A242" s="4" t="s">
        <v>235</v>
      </c>
      <c r="E242" s="2">
        <v>1</v>
      </c>
      <c r="F242" s="2">
        <v>3</v>
      </c>
      <c r="G242" s="2">
        <v>15</v>
      </c>
      <c r="I242" s="2">
        <v>7</v>
      </c>
      <c r="J242" s="2">
        <v>3</v>
      </c>
      <c r="N242" s="2">
        <v>1</v>
      </c>
      <c r="P242" s="2">
        <v>3</v>
      </c>
      <c r="Q242" s="2">
        <v>3</v>
      </c>
      <c r="R242" s="2">
        <v>5</v>
      </c>
      <c r="T242" s="2">
        <f t="shared" si="12"/>
        <v>41</v>
      </c>
    </row>
    <row r="243" spans="1:20" x14ac:dyDescent="0.2">
      <c r="A243" s="4" t="s">
        <v>236</v>
      </c>
      <c r="G243" s="2">
        <v>3</v>
      </c>
      <c r="T243" s="2">
        <f t="shared" si="12"/>
        <v>3</v>
      </c>
    </row>
    <row r="244" spans="1:20" x14ac:dyDescent="0.2">
      <c r="A244" s="4" t="s">
        <v>237</v>
      </c>
      <c r="T244" s="2">
        <f t="shared" si="12"/>
        <v>0</v>
      </c>
    </row>
    <row r="245" spans="1:20" x14ac:dyDescent="0.2">
      <c r="A245" s="4" t="s">
        <v>238</v>
      </c>
      <c r="T245" s="2">
        <f t="shared" si="12"/>
        <v>0</v>
      </c>
    </row>
    <row r="246" spans="1:20" x14ac:dyDescent="0.2">
      <c r="A246" s="4" t="s">
        <v>239</v>
      </c>
      <c r="D246" s="2">
        <v>19</v>
      </c>
      <c r="F246" s="2">
        <v>4</v>
      </c>
      <c r="G246" s="2">
        <v>14</v>
      </c>
      <c r="H246" s="2">
        <v>13</v>
      </c>
      <c r="I246" s="2">
        <v>20</v>
      </c>
      <c r="J246" s="2">
        <v>9</v>
      </c>
      <c r="K246" s="2">
        <v>12</v>
      </c>
      <c r="M246" s="2">
        <v>2</v>
      </c>
      <c r="N246" s="2">
        <v>2</v>
      </c>
      <c r="O246" s="2">
        <v>15</v>
      </c>
      <c r="P246" s="2">
        <v>5</v>
      </c>
      <c r="R246" s="2">
        <v>5</v>
      </c>
      <c r="T246" s="2">
        <f t="shared" si="12"/>
        <v>120</v>
      </c>
    </row>
    <row r="247" spans="1:20" x14ac:dyDescent="0.2">
      <c r="A247" s="4" t="s">
        <v>240</v>
      </c>
      <c r="T247" s="2">
        <f>SUM(B247:S247)</f>
        <v>0</v>
      </c>
    </row>
    <row r="248" spans="1:20" x14ac:dyDescent="0.2">
      <c r="A248" s="4" t="s">
        <v>241</v>
      </c>
      <c r="T248" s="2">
        <f t="shared" si="12"/>
        <v>0</v>
      </c>
    </row>
    <row r="249" spans="1:20" x14ac:dyDescent="0.2">
      <c r="A249" s="3" t="s">
        <v>242</v>
      </c>
    </row>
    <row r="250" spans="1:20" x14ac:dyDescent="0.2">
      <c r="A250" s="4" t="s">
        <v>243</v>
      </c>
      <c r="T250" s="2">
        <f>SUM(B250:S250)</f>
        <v>0</v>
      </c>
    </row>
    <row r="252" spans="1:20" x14ac:dyDescent="0.2">
      <c r="A252" t="s">
        <v>244</v>
      </c>
      <c r="T252" s="2">
        <f>SUM(B252:S252)</f>
        <v>0</v>
      </c>
    </row>
    <row r="253" spans="1:20" x14ac:dyDescent="0.2">
      <c r="A253" t="s">
        <v>245</v>
      </c>
      <c r="T253" s="2">
        <f>SUM(B253:S253)</f>
        <v>0</v>
      </c>
    </row>
    <row r="254" spans="1:20" x14ac:dyDescent="0.2">
      <c r="A254" t="s">
        <v>283</v>
      </c>
      <c r="T254" s="2">
        <f>SUM(B254:S254)</f>
        <v>0</v>
      </c>
    </row>
    <row r="255" spans="1:20" x14ac:dyDescent="0.2">
      <c r="A255" t="s">
        <v>246</v>
      </c>
      <c r="T255" s="2">
        <f>SUM(B255:S255)</f>
        <v>0</v>
      </c>
    </row>
    <row r="257" spans="1:20" x14ac:dyDescent="0.2">
      <c r="A257" t="s">
        <v>247</v>
      </c>
      <c r="B257" s="2">
        <f t="shared" ref="B257:T257" si="13">SUM(B4:B255)</f>
        <v>0</v>
      </c>
      <c r="C257" s="2">
        <f t="shared" si="13"/>
        <v>0</v>
      </c>
      <c r="D257" s="2">
        <f t="shared" si="13"/>
        <v>397</v>
      </c>
      <c r="E257" s="2">
        <f>SUM(E4:E255)</f>
        <v>42</v>
      </c>
      <c r="F257" s="2">
        <f t="shared" si="13"/>
        <v>121</v>
      </c>
      <c r="G257" s="2">
        <f t="shared" si="13"/>
        <v>272</v>
      </c>
      <c r="H257" s="2">
        <f t="shared" si="13"/>
        <v>134</v>
      </c>
      <c r="I257" s="2">
        <f t="shared" si="13"/>
        <v>375</v>
      </c>
      <c r="J257" s="2">
        <f t="shared" si="13"/>
        <v>170</v>
      </c>
      <c r="K257" s="2">
        <f t="shared" si="13"/>
        <v>103</v>
      </c>
      <c r="L257" s="2">
        <f t="shared" si="13"/>
        <v>2</v>
      </c>
      <c r="M257" s="2">
        <f t="shared" si="13"/>
        <v>64</v>
      </c>
      <c r="N257" s="2">
        <f t="shared" si="13"/>
        <v>81</v>
      </c>
      <c r="O257" s="2">
        <f t="shared" si="13"/>
        <v>165</v>
      </c>
      <c r="P257" s="2">
        <f t="shared" si="13"/>
        <v>94</v>
      </c>
      <c r="Q257" s="2">
        <f t="shared" si="13"/>
        <v>55</v>
      </c>
      <c r="R257" s="2">
        <f t="shared" si="13"/>
        <v>113</v>
      </c>
      <c r="S257" s="2">
        <f t="shared" si="13"/>
        <v>0</v>
      </c>
      <c r="T257" s="2">
        <f t="shared" si="13"/>
        <v>2185</v>
      </c>
    </row>
    <row r="258" spans="1:20" x14ac:dyDescent="0.2">
      <c r="A258" t="s">
        <v>248</v>
      </c>
      <c r="B258" s="2">
        <f t="shared" ref="B258:S258" si="14">COUNT(B3:B255)</f>
        <v>0</v>
      </c>
      <c r="C258" s="2">
        <f t="shared" si="14"/>
        <v>0</v>
      </c>
      <c r="D258" s="2">
        <f t="shared" si="14"/>
        <v>39</v>
      </c>
      <c r="E258" s="2">
        <f t="shared" si="14"/>
        <v>14</v>
      </c>
      <c r="F258" s="2">
        <f t="shared" si="14"/>
        <v>27</v>
      </c>
      <c r="G258" s="2">
        <f t="shared" si="14"/>
        <v>49</v>
      </c>
      <c r="H258" s="2">
        <f t="shared" si="14"/>
        <v>30</v>
      </c>
      <c r="I258" s="2">
        <f t="shared" si="14"/>
        <v>44</v>
      </c>
      <c r="J258" s="2">
        <f t="shared" si="14"/>
        <v>33</v>
      </c>
      <c r="K258" s="2">
        <f t="shared" si="14"/>
        <v>16</v>
      </c>
      <c r="L258" s="2">
        <f t="shared" si="14"/>
        <v>2</v>
      </c>
      <c r="M258" s="2">
        <f t="shared" si="14"/>
        <v>23</v>
      </c>
      <c r="N258" s="2">
        <f t="shared" si="14"/>
        <v>22</v>
      </c>
      <c r="O258" s="2">
        <f t="shared" si="14"/>
        <v>33</v>
      </c>
      <c r="P258" s="2">
        <f t="shared" si="14"/>
        <v>27</v>
      </c>
      <c r="Q258" s="2">
        <f t="shared" si="14"/>
        <v>20</v>
      </c>
      <c r="R258" s="2">
        <f t="shared" si="14"/>
        <v>33</v>
      </c>
      <c r="S258" s="2">
        <f t="shared" si="14"/>
        <v>0</v>
      </c>
      <c r="T258" s="48">
        <f>COUNTIF(T4:T255,"&gt;0")</f>
        <v>93</v>
      </c>
    </row>
    <row r="262" spans="1:20" x14ac:dyDescent="0.2">
      <c r="A262" t="s">
        <v>277</v>
      </c>
    </row>
    <row r="263" spans="1:20" x14ac:dyDescent="0.2">
      <c r="A263" t="s">
        <v>278</v>
      </c>
    </row>
    <row r="264" spans="1:20" x14ac:dyDescent="0.2">
      <c r="A264" t="s">
        <v>266</v>
      </c>
    </row>
  </sheetData>
  <mergeCells count="1">
    <mergeCell ref="B1:S1"/>
  </mergeCells>
  <phoneticPr fontId="0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Birdnerd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Tundi Murphy</cp:lastModifiedBy>
  <cp:lastPrinted>2019-06-14T06:37:42Z</cp:lastPrinted>
  <dcterms:created xsi:type="dcterms:W3CDTF">2011-04-15T03:28:06Z</dcterms:created>
  <dcterms:modified xsi:type="dcterms:W3CDTF">2023-08-15T16:59:20Z</dcterms:modified>
</cp:coreProperties>
</file>